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208" windowHeight="4428" tabRatio="782" activeTab="2"/>
  </bookViews>
  <sheets>
    <sheet name="Таблица 1" sheetId="3" r:id="rId1"/>
    <sheet name="Таблица 2" sheetId="1" r:id="rId2"/>
    <sheet name="Таблица 3" sheetId="4" r:id="rId3"/>
    <sheet name="Лист1" sheetId="6" r:id="rId4"/>
  </sheets>
  <definedNames>
    <definedName name="_xlnm._FilterDatabase" localSheetId="0" hidden="1">'Таблица 1'!$A$14:$Q$5931</definedName>
    <definedName name="_xlnm._FilterDatabase" localSheetId="1" hidden="1">'Таблица 2'!$A$5:$O$42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M16" i="1"/>
  <c r="N16" s="1"/>
  <c r="M15"/>
  <c r="N15" s="1"/>
  <c r="M22"/>
  <c r="N22" s="1"/>
  <c r="M23"/>
  <c r="M24"/>
  <c r="N24" s="1"/>
  <c r="M25"/>
  <c r="N25" s="1"/>
  <c r="M26"/>
  <c r="N26" s="1"/>
  <c r="M27"/>
  <c r="N27" s="1"/>
  <c r="M28"/>
  <c r="L16" l="1"/>
  <c r="L15"/>
  <c r="L26"/>
  <c r="V27" i="3" s="1"/>
  <c r="L25" i="1"/>
  <c r="N23"/>
  <c r="L23" s="1"/>
  <c r="N28"/>
  <c r="L28" s="1"/>
  <c r="L22"/>
  <c r="L27"/>
  <c r="M19"/>
  <c r="N19" s="1"/>
  <c r="L19" s="1"/>
  <c r="M38" i="3" l="1"/>
  <c r="N38"/>
  <c r="L38"/>
  <c r="S38"/>
  <c r="T38"/>
  <c r="U38"/>
  <c r="S30"/>
  <c r="T30"/>
  <c r="U30"/>
  <c r="M30"/>
  <c r="N30"/>
  <c r="L30"/>
  <c r="S17"/>
  <c r="T17"/>
  <c r="U17"/>
  <c r="M17"/>
  <c r="N17"/>
  <c r="L17"/>
  <c r="M39" l="1"/>
  <c r="L39"/>
  <c r="T39"/>
  <c r="N39"/>
  <c r="U39"/>
  <c r="S39"/>
  <c r="A3" i="6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"/>
  <c r="M32" i="1"/>
  <c r="M33"/>
  <c r="N33" s="1"/>
  <c r="M34"/>
  <c r="M35"/>
  <c r="N35" s="1"/>
  <c r="M36"/>
  <c r="M37"/>
  <c r="N37" s="1"/>
  <c r="M38"/>
  <c r="M39"/>
  <c r="N39" s="1"/>
  <c r="M40"/>
  <c r="M31"/>
  <c r="O30"/>
  <c r="M10"/>
  <c r="M11"/>
  <c r="N11" s="1"/>
  <c r="L11" s="1"/>
  <c r="M12"/>
  <c r="M13"/>
  <c r="N13" s="1"/>
  <c r="L13" s="1"/>
  <c r="M14"/>
  <c r="M17"/>
  <c r="M20"/>
  <c r="N20" s="1"/>
  <c r="L20" s="1"/>
  <c r="M21"/>
  <c r="L24"/>
  <c r="M29"/>
  <c r="O8"/>
  <c r="M18"/>
  <c r="M7"/>
  <c r="N7" s="1"/>
  <c r="L7" s="1"/>
  <c r="R27" i="3" l="1"/>
  <c r="R24"/>
  <c r="N29" i="1"/>
  <c r="L29" s="1"/>
  <c r="V29" i="3" s="1"/>
  <c r="N17" i="1"/>
  <c r="L17" s="1"/>
  <c r="V23" i="3" s="1"/>
  <c r="M41" i="1"/>
  <c r="R33" i="3"/>
  <c r="R34"/>
  <c r="R35"/>
  <c r="R19"/>
  <c r="R23"/>
  <c r="R28"/>
  <c r="R16"/>
  <c r="R21"/>
  <c r="R18"/>
  <c r="R31"/>
  <c r="R26"/>
  <c r="R32"/>
  <c r="R36"/>
  <c r="R20"/>
  <c r="R29"/>
  <c r="R15"/>
  <c r="R37"/>
  <c r="R25"/>
  <c r="R22"/>
  <c r="O42" i="1"/>
  <c r="N31"/>
  <c r="N40"/>
  <c r="N38"/>
  <c r="N36"/>
  <c r="N34"/>
  <c r="N32"/>
  <c r="V28" i="3"/>
  <c r="N21" i="1"/>
  <c r="L21" s="1"/>
  <c r="V25" i="3" s="1"/>
  <c r="V24"/>
  <c r="N14" i="1"/>
  <c r="L14" s="1"/>
  <c r="V22" i="3" s="1"/>
  <c r="N12" i="1"/>
  <c r="L12" s="1"/>
  <c r="V20" i="3" s="1"/>
  <c r="N10" i="1"/>
  <c r="N18"/>
  <c r="L18" s="1"/>
  <c r="I17" i="4"/>
  <c r="I18"/>
  <c r="I16"/>
  <c r="E19"/>
  <c r="F19"/>
  <c r="G19"/>
  <c r="H19"/>
  <c r="J19"/>
  <c r="K19"/>
  <c r="L19"/>
  <c r="D18"/>
  <c r="D17"/>
  <c r="D16"/>
  <c r="V26" i="3"/>
  <c r="V21"/>
  <c r="V19"/>
  <c r="V16"/>
  <c r="O31" i="1"/>
  <c r="O32" s="1"/>
  <c r="M9"/>
  <c r="M30" s="1"/>
  <c r="M6"/>
  <c r="N41" l="1"/>
  <c r="R30" i="3"/>
  <c r="R17"/>
  <c r="D19" i="4"/>
  <c r="R38" i="3"/>
  <c r="N9" i="1"/>
  <c r="N30" s="1"/>
  <c r="M8"/>
  <c r="L32"/>
  <c r="L31"/>
  <c r="L10"/>
  <c r="I19" i="4"/>
  <c r="O33" i="1"/>
  <c r="L33" s="1"/>
  <c r="N6"/>
  <c r="N8" s="1"/>
  <c r="M42" l="1"/>
  <c r="R39" i="3"/>
  <c r="L9" i="1"/>
  <c r="V31" i="3"/>
  <c r="N42" i="1"/>
  <c r="L6"/>
  <c r="O34"/>
  <c r="L34" s="1"/>
  <c r="V32" i="3" s="1"/>
  <c r="V18" l="1"/>
  <c r="V30" s="1"/>
  <c r="L30" i="1"/>
  <c r="L8"/>
  <c r="V15" i="3"/>
  <c r="V17" s="1"/>
  <c r="M17" i="4"/>
  <c r="N17" s="1"/>
  <c r="O35" i="1"/>
  <c r="L35" s="1"/>
  <c r="O36" l="1"/>
  <c r="O37" s="1"/>
  <c r="L37" s="1"/>
  <c r="V34" i="3" s="1"/>
  <c r="O38" i="1" l="1"/>
  <c r="L38" s="1"/>
  <c r="V35" i="3" s="1"/>
  <c r="L36" i="1"/>
  <c r="V33" i="3" s="1"/>
  <c r="M16" i="4"/>
  <c r="O39" i="1" l="1"/>
  <c r="O40" s="1"/>
  <c r="L40" s="1"/>
  <c r="N16" i="4"/>
  <c r="L39" i="1" l="1"/>
  <c r="V36" i="3" s="1"/>
  <c r="V37"/>
  <c r="L41" i="1" l="1"/>
  <c r="L42" s="1"/>
  <c r="V38" i="3"/>
  <c r="V39" s="1"/>
  <c r="M18" i="4"/>
  <c r="N18" l="1"/>
  <c r="N19" s="1"/>
  <c r="M19"/>
</calcChain>
</file>

<file path=xl/sharedStrings.xml><?xml version="1.0" encoding="utf-8"?>
<sst xmlns="http://schemas.openxmlformats.org/spreadsheetml/2006/main" count="380" uniqueCount="96">
  <si>
    <t>Адрес МКД</t>
  </si>
  <si>
    <t>Наименование муниципального образвания</t>
  </si>
  <si>
    <t>Год проведения работ</t>
  </si>
  <si>
    <t>Всего</t>
  </si>
  <si>
    <t>Вид работ</t>
  </si>
  <si>
    <t>Реестр многоквартирных домов по видам работ по капитальному реомнту,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</si>
  <si>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</si>
  <si>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</si>
  <si>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</si>
  <si>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</si>
  <si>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</si>
  <si>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</si>
  <si>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</si>
  <si>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</si>
  <si>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</si>
  <si>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</si>
  <si>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</si>
  <si>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</si>
  <si>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</si>
  <si>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</si>
  <si>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</si>
  <si>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</si>
  <si>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</si>
  <si>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</si>
  <si>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</si>
  <si>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</si>
  <si>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</si>
  <si>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</si>
  <si>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</si>
  <si>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</si>
  <si>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</si>
  <si>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</si>
  <si>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</si>
  <si>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</si>
  <si>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</si>
  <si>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</si>
  <si>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 xml:space="preserve">ед. </t>
  </si>
  <si>
    <t>Год ввода в эксплуата-цию</t>
  </si>
  <si>
    <t>Общий итог</t>
  </si>
  <si>
    <t xml:space="preserve">№ п/п
</t>
  </si>
  <si>
    <t>(пусто)</t>
  </si>
  <si>
    <t>код МКД*</t>
  </si>
  <si>
    <t>Стоимость всего (руб.)</t>
  </si>
  <si>
    <t>Стоимость строительного контроля (руб.)</t>
  </si>
  <si>
    <t>в том числе жилых помещений, находящихся в собственности граждан</t>
  </si>
  <si>
    <t>Площадь помещений МКД:</t>
  </si>
  <si>
    <t>Код МКД*</t>
  </si>
  <si>
    <t>Способ формирования фонда капитального ремонта **</t>
  </si>
  <si>
    <t>код конструк-
тивного элемента***</t>
  </si>
  <si>
    <t>Таблица 2</t>
  </si>
  <si>
    <t>Еденица измерения (кв.м./
п.м./ед.)</t>
  </si>
  <si>
    <t>Стоимость разработки проектной документации 
(руб.) ****</t>
  </si>
  <si>
    <t>Стоимость 
СМР (руб.)</t>
  </si>
  <si>
    <t>Объем конструк-
тивного элемента</t>
  </si>
  <si>
    <t xml:space="preserve"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 </t>
  </si>
  <si>
    <t>Апанасенковский муниципальный округ</t>
  </si>
  <si>
    <t>Итого 2023 год</t>
  </si>
  <si>
    <t>Итого 2024 год</t>
  </si>
  <si>
    <t>Итого 2025 год</t>
  </si>
  <si>
    <t>с. Дивное, ул. Вокзальная, д. 21</t>
  </si>
  <si>
    <t>с. Дивное, ул. Вокзальная, д. 23</t>
  </si>
  <si>
    <t>нет</t>
  </si>
  <si>
    <t>с. Дивное, ул. Советская, д. 81</t>
  </si>
  <si>
    <t>с. Дивное, ул. Чкалова, д. 41</t>
  </si>
  <si>
    <t>-</t>
  </si>
  <si>
    <t>ремонт крыши</t>
  </si>
  <si>
    <t>ремонт фасада</t>
  </si>
  <si>
    <t>ремонт фундамента</t>
  </si>
  <si>
    <t>с. Дивное, ул. Чкалова, д. 39</t>
  </si>
  <si>
    <t>с. Дивное, ул. Советская, д. 24</t>
  </si>
  <si>
    <t>с. Дивное, ул. Советская, д. 71</t>
  </si>
  <si>
    <t>с. Дивное, ул. Советская, д. 73</t>
  </si>
  <si>
    <t>с. Дивное, ул. Советская, д. 83</t>
  </si>
  <si>
    <t xml:space="preserve"> -</t>
  </si>
  <si>
    <t>с. Дивное, ул. Чехова, д. 65</t>
  </si>
  <si>
    <t>с. Дивное, ул. Чехова, д. 67</t>
  </si>
  <si>
    <t>с. Дивное, ул. Железнодорожная, д. 10</t>
  </si>
  <si>
    <t>Год последнего капитального ремонта</t>
  </si>
  <si>
    <t>с. Дивное, ул. Советская, д. 79</t>
  </si>
  <si>
    <t>п.м.</t>
  </si>
  <si>
    <t>ремонт подвального помещения</t>
  </si>
  <si>
    <t>Итого Апанасенковский муниципальный округ</t>
  </si>
  <si>
    <t>Муниципальный краткосрочный план реализации региональной программы Капитального ремонта общего имущества многоквартирных домов,</t>
  </si>
  <si>
    <t>расположенных на территории села Дивного Апанасенковского района Ставропольского края, на 2023 - 2025 годы</t>
  </si>
  <si>
    <t>УТВЕРЖДЕН</t>
  </si>
  <si>
    <t>постановлением администрации</t>
  </si>
  <si>
    <t>Апанасенковского муниципального</t>
  </si>
  <si>
    <t>Названия строк</t>
  </si>
  <si>
    <t>Сумма по полю Стоимость всего (руб.)</t>
  </si>
  <si>
    <t>ремонт внутридомовой инженерной системы водоотведения</t>
  </si>
  <si>
    <t>ремонт внутридомовой инженерной системы электроснабжения</t>
  </si>
  <si>
    <t>ремонт внутридомовой инженерной системы холодного водоснабжения</t>
  </si>
  <si>
    <t>с. Дивное, ул. Чехова, д. 2</t>
  </si>
  <si>
    <t xml:space="preserve">округа Ставропольского края                                                               от 11 июля 2022 г. № 577-п                                                                                      </t>
  </si>
  <si>
    <t>(в редакции постановления администрации Апанааенковского муниципального округа Ставропольского края                                                 от 15 февраля 2023 г. №  72-п)</t>
  </si>
  <si>
    <t>рублей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</si>
</sst>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00000000"/>
  </numFmts>
  <fonts count="17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125">
    <xf numFmtId="0" fontId="0" fillId="0" borderId="0" xfId="0"/>
    <xf numFmtId="0" fontId="8" fillId="0" borderId="0" xfId="1" applyFont="1"/>
    <xf numFmtId="4" fontId="8" fillId="0" borderId="0" xfId="1" applyNumberFormat="1" applyFont="1"/>
    <xf numFmtId="0" fontId="9" fillId="0" borderId="0" xfId="0" applyFont="1"/>
    <xf numFmtId="4" fontId="9" fillId="0" borderId="0" xfId="1" applyNumberFormat="1" applyFont="1" applyAlignment="1">
      <alignment horizontal="center"/>
    </xf>
    <xf numFmtId="0" fontId="9" fillId="0" borderId="0" xfId="1" applyFont="1"/>
    <xf numFmtId="4" fontId="9" fillId="0" borderId="0" xfId="1" applyNumberFormat="1" applyFont="1"/>
    <xf numFmtId="4" fontId="9" fillId="0" borderId="0" xfId="1" applyNumberFormat="1" applyFont="1" applyAlignment="1">
      <alignment horizontal="right"/>
    </xf>
    <xf numFmtId="0" fontId="9" fillId="0" borderId="0" xfId="1" applyFont="1" applyAlignment="1">
      <alignment horizontal="right"/>
    </xf>
    <xf numFmtId="0" fontId="0" fillId="0" borderId="0" xfId="0" pivotButton="1"/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/>
    <xf numFmtId="4" fontId="9" fillId="0" borderId="1" xfId="0" applyNumberFormat="1" applyFont="1" applyBorder="1"/>
    <xf numFmtId="0" fontId="0" fillId="0" borderId="0" xfId="0" applyNumberFormat="1"/>
    <xf numFmtId="0" fontId="11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11" fillId="0" borderId="0" xfId="0" applyFont="1" applyFill="1"/>
    <xf numFmtId="2" fontId="11" fillId="0" borderId="0" xfId="0" applyNumberFormat="1" applyFont="1" applyFill="1"/>
    <xf numFmtId="0" fontId="7" fillId="0" borderId="0" xfId="0" applyFont="1" applyFill="1" applyAlignment="1">
      <alignment horizontal="center" vertical="center" wrapText="1"/>
    </xf>
    <xf numFmtId="0" fontId="11" fillId="0" borderId="1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2" fontId="11" fillId="0" borderId="1" xfId="0" applyNumberFormat="1" applyFont="1" applyFill="1" applyBorder="1"/>
    <xf numFmtId="0" fontId="10" fillId="0" borderId="0" xfId="0" applyFont="1" applyFill="1"/>
    <xf numFmtId="0" fontId="12" fillId="0" borderId="0" xfId="0" applyFont="1" applyFill="1"/>
    <xf numFmtId="14" fontId="12" fillId="0" borderId="0" xfId="0" applyNumberFormat="1" applyFont="1" applyFill="1"/>
    <xf numFmtId="2" fontId="12" fillId="0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1" xfId="0" applyFont="1" applyBorder="1"/>
    <xf numFmtId="0" fontId="11" fillId="0" borderId="3" xfId="0" applyFont="1" applyBorder="1" applyAlignment="1">
      <alignment horizontal="center" vertical="center" wrapText="1"/>
    </xf>
    <xf numFmtId="2" fontId="11" fillId="0" borderId="1" xfId="0" applyNumberFormat="1" applyFont="1" applyBorder="1"/>
    <xf numFmtId="14" fontId="11" fillId="0" borderId="1" xfId="0" applyNumberFormat="1" applyFont="1" applyBorder="1"/>
    <xf numFmtId="0" fontId="11" fillId="0" borderId="3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0" fillId="0" borderId="0" xfId="0" applyFont="1"/>
    <xf numFmtId="14" fontId="11" fillId="0" borderId="0" xfId="0" applyNumberFormat="1" applyFont="1"/>
    <xf numFmtId="2" fontId="11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1" applyFont="1" applyAlignment="1">
      <alignment horizontal="center" vertical="center"/>
    </xf>
    <xf numFmtId="4" fontId="13" fillId="0" borderId="0" xfId="1" applyNumberFormat="1" applyFont="1" applyAlignment="1">
      <alignment vertical="center" wrapText="1"/>
    </xf>
    <xf numFmtId="4" fontId="11" fillId="0" borderId="0" xfId="1" applyNumberFormat="1" applyFont="1" applyAlignment="1">
      <alignment vertical="center"/>
    </xf>
    <xf numFmtId="0" fontId="12" fillId="2" borderId="0" xfId="7" applyFont="1" applyFill="1" applyAlignment="1">
      <alignment vertic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12" fillId="2" borderId="0" xfId="7" applyFont="1" applyFill="1" applyAlignment="1">
      <alignment horizontal="center" vertical="center"/>
    </xf>
    <xf numFmtId="0" fontId="12" fillId="2" borderId="0" xfId="7" applyFont="1" applyFill="1" applyAlignment="1">
      <alignment vertical="center"/>
    </xf>
    <xf numFmtId="0" fontId="12" fillId="2" borderId="0" xfId="7" applyFont="1" applyFill="1" applyAlignment="1">
      <alignment vertical="center" wrapText="1"/>
    </xf>
    <xf numFmtId="4" fontId="12" fillId="0" borderId="0" xfId="1" applyNumberFormat="1" applyFont="1" applyAlignment="1">
      <alignment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11" fillId="0" borderId="0" xfId="1" applyFont="1"/>
    <xf numFmtId="0" fontId="11" fillId="0" borderId="0" xfId="1" applyFont="1" applyAlignment="1">
      <alignment horizontal="right"/>
    </xf>
    <xf numFmtId="3" fontId="11" fillId="0" borderId="0" xfId="1" applyNumberFormat="1" applyFont="1" applyAlignment="1">
      <alignment horizontal="right"/>
    </xf>
    <xf numFmtId="4" fontId="11" fillId="0" borderId="0" xfId="1" applyNumberFormat="1" applyFont="1"/>
    <xf numFmtId="4" fontId="11" fillId="0" borderId="0" xfId="1" applyNumberFormat="1" applyFont="1" applyAlignment="1">
      <alignment horizontal="right"/>
    </xf>
    <xf numFmtId="0" fontId="12" fillId="0" borderId="0" xfId="7" applyFont="1"/>
    <xf numFmtId="0" fontId="13" fillId="0" borderId="0" xfId="7" applyFont="1" applyAlignment="1">
      <alignment vertical="center"/>
    </xf>
    <xf numFmtId="0" fontId="13" fillId="0" borderId="0" xfId="7" applyFont="1" applyAlignment="1">
      <alignment vertical="center" wrapText="1"/>
    </xf>
    <xf numFmtId="4" fontId="12" fillId="0" borderId="0" xfId="1" applyNumberFormat="1" applyFont="1"/>
    <xf numFmtId="4" fontId="12" fillId="0" borderId="0" xfId="1" applyNumberFormat="1" applyFont="1" applyAlignment="1">
      <alignment horizontal="center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horizontal="right"/>
    </xf>
    <xf numFmtId="0" fontId="12" fillId="0" borderId="4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textRotation="90" wrapText="1"/>
    </xf>
    <xf numFmtId="2" fontId="11" fillId="0" borderId="2" xfId="0" applyNumberFormat="1" applyFont="1" applyBorder="1" applyAlignment="1">
      <alignment vertical="center" textRotation="90" wrapText="1"/>
    </xf>
    <xf numFmtId="4" fontId="11" fillId="0" borderId="1" xfId="3" applyNumberFormat="1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textRotation="90" wrapText="1"/>
    </xf>
    <xf numFmtId="43" fontId="11" fillId="0" borderId="1" xfId="13" applyFont="1" applyFill="1" applyBorder="1" applyAlignment="1">
      <alignment horizontal="center"/>
    </xf>
    <xf numFmtId="43" fontId="11" fillId="0" borderId="1" xfId="13" applyFont="1" applyFill="1" applyBorder="1"/>
    <xf numFmtId="0" fontId="11" fillId="0" borderId="5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5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1" fillId="0" borderId="1" xfId="13" applyNumberFormat="1" applyFont="1" applyFill="1" applyBorder="1"/>
    <xf numFmtId="4" fontId="9" fillId="0" borderId="0" xfId="1" applyNumberFormat="1" applyFont="1" applyAlignment="1">
      <alignment horizontal="right"/>
    </xf>
    <xf numFmtId="0" fontId="9" fillId="0" borderId="0" xfId="1" applyFont="1" applyAlignment="1">
      <alignment horizontal="right"/>
    </xf>
    <xf numFmtId="4" fontId="9" fillId="0" borderId="4" xfId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4" fontId="16" fillId="0" borderId="3" xfId="7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/>
    </xf>
    <xf numFmtId="0" fontId="11" fillId="0" borderId="1" xfId="3" applyFont="1" applyBorder="1" applyAlignment="1">
      <alignment horizontal="center"/>
    </xf>
    <xf numFmtId="1" fontId="11" fillId="0" borderId="1" xfId="7" applyNumberFormat="1" applyFont="1" applyBorder="1" applyAlignment="1">
      <alignment horizontal="left"/>
    </xf>
    <xf numFmtId="4" fontId="11" fillId="0" borderId="1" xfId="7" applyNumberFormat="1" applyFont="1" applyBorder="1" applyAlignment="1">
      <alignment horizontal="right"/>
    </xf>
    <xf numFmtId="0" fontId="11" fillId="0" borderId="1" xfId="7" applyFont="1" applyBorder="1" applyAlignment="1">
      <alignment horizontal="right"/>
    </xf>
    <xf numFmtId="0" fontId="11" fillId="0" borderId="1" xfId="3" applyFont="1" applyBorder="1" applyAlignment="1">
      <alignment horizontal="right"/>
    </xf>
    <xf numFmtId="4" fontId="11" fillId="0" borderId="1" xfId="3" applyNumberFormat="1" applyFont="1" applyBorder="1" applyAlignment="1">
      <alignment horizontal="right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966.588875925925" createdVersion="6" refreshedVersion="6" minRefreshableVersion="3" recordCount="37">
  <cacheSource type="worksheet">
    <worksheetSource ref="A5:O42" sheet="Таблица 2"/>
  </cacheSource>
  <cacheFields count="15">
    <cacheField name="код МКД*" numFmtId="0">
      <sharedItems containsString="0" containsBlank="1" containsNumber="1" containsInteger="1" minValue="15" maxValue="71" count="15">
        <n v="15"/>
        <n v="71"/>
        <m/>
        <n v="69"/>
        <n v="16"/>
        <n v="29"/>
        <n v="35"/>
        <n v="36"/>
        <n v="39"/>
        <n v="41"/>
        <n v="54"/>
        <n v="63"/>
        <n v="66"/>
        <n v="18"/>
        <n v="38"/>
      </sharedItems>
    </cacheField>
    <cacheField name="код конструк-_x000a_тивного элемента***" numFmtId="0">
      <sharedItems containsString="0" containsBlank="1" containsNumber="1" containsInteger="1" minValue="106" maxValue="567"/>
    </cacheField>
    <cacheField name="№ п/п_x000a_" numFmtId="0">
      <sharedItems containsString="0" containsBlank="1" containsNumber="1" containsInteger="1" minValue="1" maxValue="21"/>
    </cacheField>
    <cacheField name="Год проведения работ" numFmtId="0">
      <sharedItems containsBlank="1" containsMixedTypes="1" containsNumber="1" containsInteger="1" minValue="2023" maxValue="2025" count="7">
        <n v="2023"/>
        <s v="Итого 2023 год"/>
        <n v="2024"/>
        <s v="Итого 2024 год"/>
        <n v="2025"/>
        <s v="Итого 2025 год"/>
        <m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ntainsBlank="1" count="15">
        <s v="с. Дивное, ул. Вокзальная, д. 21"/>
        <s v="с. Дивное, ул. Чкалова, д. 41"/>
        <m/>
        <s v="с. Дивное, ул. Чкалова, д. 39"/>
        <s v="с. Дивное, ул. Вокзальная, д. 23"/>
        <s v="с. Дивное, ул. Советская, д. 24"/>
        <s v="с. Дивное, ул. Советская, д. 71"/>
        <s v="с. Дивное, ул. Советская, д. 73"/>
        <s v="с. Дивное, ул. Советская, д. 81"/>
        <s v="с. Дивное, ул. Советская, д. 83"/>
        <s v="с. Дивное, ул. Чехова, д. 2"/>
        <s v="с. Дивное, ул. Чехова, д. 65"/>
        <s v="с. Дивное, ул. Чехова, д. 67"/>
        <s v="с. Дивное, ул. Железнодорожная, д. 10"/>
        <s v="с. Дивное, ул. Советская, д. 79"/>
      </sharedItems>
    </cacheField>
    <cacheField name="Способ формирования фонда капитального ремонта **" numFmtId="0">
      <sharedItems containsString="0" containsBlank="1" containsNumber="1" containsInteger="1" minValue="1" maxValue="1"/>
    </cacheField>
    <cacheField name="Вид работ" numFmtId="0">
      <sharedItems containsBlank="1"/>
    </cacheField>
    <cacheField name="Объем конструк-_x000a_тивного элемента" numFmtId="2">
      <sharedItems containsString="0" containsBlank="1" containsNumber="1" minValue="48.1" maxValue="630"/>
    </cacheField>
    <cacheField name="Еденица измерения (кв.м./_x000a_п.м./ед.)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 " numFmtId="0">
      <sharedItems containsString="0" containsBlank="1" containsNumber="1" containsInteger="1" minValue="1773" maxValue="5955"/>
    </cacheField>
    <cacheField name="Стоимость всего (руб.)" numFmtId="0">
      <sharedItems containsSemiMixedTypes="0" containsString="0" containsNumber="1" minValue="198479.26512" maxValue="25841793.423839994"/>
    </cacheField>
    <cacheField name="Стоимость _x000a_СМР (руб.)" numFmtId="0">
      <sharedItems containsSemiMixedTypes="0" containsString="0" containsNumber="1" minValue="194320.8" maxValue="25300365.600000001"/>
    </cacheField>
    <cacheField name="Стоимость строительного контроля (руб.)" numFmtId="0">
      <sharedItems containsSemiMixedTypes="0" containsString="0" containsNumber="1" minValue="4158.4651199999998" maxValue="541427.82384000008"/>
    </cacheField>
    <cacheField name="Стоимость разработки проектной документации _x000a_(руб.) ****" numFmtId="2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n v="108"/>
    <n v="1"/>
    <x v="0"/>
    <s v="Апанасенковский муниципальный округ"/>
    <x v="0"/>
    <n v="1"/>
    <s v="ремонт крыши"/>
    <n v="630"/>
    <s v="кв.м."/>
    <n v="5084"/>
    <n v="3271462.4879999999"/>
    <n v="3202920"/>
    <n v="68542.488000000012"/>
    <n v="0"/>
  </r>
  <r>
    <x v="1"/>
    <n v="559"/>
    <n v="2"/>
    <x v="0"/>
    <s v="Апанасенковский муниципальный округ"/>
    <x v="1"/>
    <n v="1"/>
    <s v="ремонт фундамента"/>
    <n v="138"/>
    <s v="кв.м."/>
    <n v="5391"/>
    <n v="759878.70120000001"/>
    <n v="743958"/>
    <n v="15920.701200000001"/>
    <n v="0"/>
  </r>
  <r>
    <x v="2"/>
    <m/>
    <m/>
    <x v="1"/>
    <m/>
    <x v="2"/>
    <m/>
    <m/>
    <m/>
    <m/>
    <m/>
    <n v="4031341.1891999999"/>
    <n v="3946878"/>
    <n v="84463.189200000008"/>
    <n v="0"/>
  </r>
  <r>
    <x v="3"/>
    <n v="541"/>
    <n v="3"/>
    <x v="2"/>
    <s v="Апанасенковский муниципальный округ"/>
    <x v="3"/>
    <n v="1"/>
    <s v="ремонт фасада"/>
    <n v="115"/>
    <s v="кв.м."/>
    <n v="4186"/>
    <n v="491691.74599999998"/>
    <n v="481390"/>
    <n v="10301.746000000001"/>
    <n v="0"/>
  </r>
  <r>
    <x v="3"/>
    <n v="534"/>
    <n v="3"/>
    <x v="2"/>
    <s v="Апанасенковский муниципальный округ"/>
    <x v="3"/>
    <n v="1"/>
    <s v="ремонт фундамента"/>
    <n v="48.1"/>
    <s v="кв.м."/>
    <n v="5391"/>
    <n v="264856.27194000001"/>
    <n v="259307.1"/>
    <n v="5549.1719400000011"/>
    <n v="0"/>
  </r>
  <r>
    <x v="0"/>
    <n v="110"/>
    <n v="4"/>
    <x v="2"/>
    <s v="Апанасенковский муниципальный округ"/>
    <x v="0"/>
    <n v="1"/>
    <s v="ремонт фасада"/>
    <n v="234"/>
    <s v="кв.м."/>
    <n v="4186"/>
    <n v="1000485.8136"/>
    <n v="979524"/>
    <n v="20961.813600000001"/>
    <n v="0"/>
  </r>
  <r>
    <x v="4"/>
    <n v="117"/>
    <n v="5"/>
    <x v="2"/>
    <s v="Апанасенковский муниципальный округ"/>
    <x v="4"/>
    <n v="1"/>
    <s v="ремонт внутридомовой инженерной системы электроснабжения"/>
    <n v="109.6"/>
    <s v="п.м."/>
    <n v="1773"/>
    <n v="198479.26512"/>
    <n v="194320.8"/>
    <n v="4158.4651199999998"/>
    <n v="0"/>
  </r>
  <r>
    <x v="5"/>
    <n v="163"/>
    <n v="6"/>
    <x v="2"/>
    <s v="Апанасенковский муниципальный округ"/>
    <x v="5"/>
    <n v="1"/>
    <s v="ремонт внутридомовой инженерной системы водоотведения"/>
    <n v="163.5"/>
    <s v="п.м."/>
    <n v="3100"/>
    <n v="517696.59"/>
    <n v="506850"/>
    <n v="10846.590000000002"/>
    <n v="0"/>
  </r>
  <r>
    <x v="6"/>
    <n v="229"/>
    <n v="7"/>
    <x v="2"/>
    <s v="Апанасенковский муниципальный округ"/>
    <x v="6"/>
    <n v="1"/>
    <s v="ремонт внутридомовой инженерной системы электроснабжения"/>
    <n v="151.1"/>
    <s v="п.м."/>
    <n v="1773"/>
    <n v="273633.36641999998"/>
    <n v="267900.3"/>
    <n v="5733.0664200000001"/>
    <n v="0"/>
  </r>
  <r>
    <x v="7"/>
    <n v="246"/>
    <n v="8"/>
    <x v="2"/>
    <s v="Апанасенковский муниципальный округ"/>
    <x v="7"/>
    <n v="1"/>
    <s v="ремонт крыши"/>
    <n v="369.7"/>
    <s v="кв.м."/>
    <n v="5955"/>
    <n v="2248676.9589"/>
    <n v="2201563.5"/>
    <n v="47113.458900000005"/>
    <n v="0"/>
  </r>
  <r>
    <x v="7"/>
    <n v="247"/>
    <n v="8"/>
    <x v="2"/>
    <s v="Апанасенковский муниципальный округ"/>
    <x v="7"/>
    <n v="1"/>
    <s v="ремонт фасада"/>
    <n v="207"/>
    <s v="кв.м."/>
    <n v="4186"/>
    <n v="885045.14280000003"/>
    <n v="866502"/>
    <n v="18543.142800000001"/>
    <n v="0"/>
  </r>
  <r>
    <x v="7"/>
    <n v="239"/>
    <n v="8"/>
    <x v="2"/>
    <s v="Апанасенковский муниципальный округ"/>
    <x v="7"/>
    <n v="1"/>
    <s v="ремонт фундамента"/>
    <n v="86.4"/>
    <s v="кв.м."/>
    <n v="5391"/>
    <n v="475750.14336000005"/>
    <n v="465782.4"/>
    <n v="9967.7433600000022"/>
    <n v="0"/>
  </r>
  <r>
    <x v="8"/>
    <n v="269"/>
    <n v="9"/>
    <x v="2"/>
    <s v="Апанасенковский муниципальный округ"/>
    <x v="8"/>
    <n v="1"/>
    <s v="ремонт фасада"/>
    <n v="124"/>
    <s v="кв.м."/>
    <n v="4186"/>
    <n v="530171.96959999995"/>
    <n v="519064"/>
    <n v="11107.9696"/>
    <n v="0"/>
  </r>
  <r>
    <x v="8"/>
    <n v="267"/>
    <n v="9"/>
    <x v="2"/>
    <s v="Апанасенковский муниципальный округ"/>
    <x v="8"/>
    <n v="1"/>
    <s v="ремонт внутридомовой инженерной системы холодного водоснабжения"/>
    <n v="126.7"/>
    <s v="п.м."/>
    <n v="2710"/>
    <n v="350704.83980000002"/>
    <n v="343357"/>
    <n v="7347.8398000000007"/>
    <n v="0"/>
  </r>
  <r>
    <x v="8"/>
    <n v="266"/>
    <n v="9"/>
    <x v="2"/>
    <s v="Апанасенковский муниципальный округ"/>
    <x v="8"/>
    <n v="1"/>
    <s v="ремонт внутридомовой инженерной системы водоотведения"/>
    <n v="162.69999999999999"/>
    <s v="п.м."/>
    <n v="3100"/>
    <n v="515163.51799999992"/>
    <n v="504369.99999999994"/>
    <n v="10793.518"/>
    <n v="0"/>
  </r>
  <r>
    <x v="9"/>
    <n v="288"/>
    <n v="10"/>
    <x v="2"/>
    <s v="Апанасенковский муниципальный округ"/>
    <x v="9"/>
    <n v="1"/>
    <s v="ремонт внутридомовой инженерной системы водоотведения"/>
    <n v="164.7"/>
    <s v="п.м."/>
    <n v="3100"/>
    <n v="521496.19799999992"/>
    <n v="510569.99999999994"/>
    <n v="10926.198"/>
    <n v="0"/>
  </r>
  <r>
    <x v="1"/>
    <n v="566"/>
    <n v="11"/>
    <x v="2"/>
    <s v="Апанасенковский муниципальный округ"/>
    <x v="1"/>
    <n v="1"/>
    <s v="ремонт крыши"/>
    <n v="204.6"/>
    <s v="кв.м."/>
    <n v="5955"/>
    <n v="1244466.6102"/>
    <n v="1218393"/>
    <n v="26073.610200000003"/>
    <n v="0"/>
  </r>
  <r>
    <x v="1"/>
    <n v="567"/>
    <n v="11"/>
    <x v="2"/>
    <s v="Апанасенковский муниципальный округ"/>
    <x v="1"/>
    <n v="1"/>
    <s v="ремонт фасада"/>
    <n v="114"/>
    <s v="кв.м."/>
    <n v="4186"/>
    <n v="487416.16560000001"/>
    <n v="477204"/>
    <n v="10212.1656"/>
    <n v="0"/>
  </r>
  <r>
    <x v="1"/>
    <n v="558"/>
    <n v="11"/>
    <x v="2"/>
    <s v="Апанасенковский муниципальный округ"/>
    <x v="1"/>
    <n v="1"/>
    <s v="ремонт внутридомовой инженерной системы водоотведения"/>
    <n v="105.9"/>
    <s v="п.м."/>
    <n v="3100"/>
    <n v="335315.40600000002"/>
    <n v="328290"/>
    <n v="7025.4060000000009"/>
    <n v="0"/>
  </r>
  <r>
    <x v="10"/>
    <n v="380"/>
    <n v="12"/>
    <x v="2"/>
    <s v="Апанасенковский муниципальный округ"/>
    <x v="10"/>
    <n v="1"/>
    <s v="ремонт фасада"/>
    <n v="204"/>
    <s v="кв.м."/>
    <n v="4186"/>
    <n v="872218.40159999998"/>
    <n v="853944"/>
    <n v="18274.401600000001"/>
    <n v="0"/>
  </r>
  <r>
    <x v="10"/>
    <n v="382"/>
    <n v="12"/>
    <x v="2"/>
    <s v="Апанасенковский муниципальный округ"/>
    <x v="10"/>
    <n v="1"/>
    <s v="ремонт фундамента"/>
    <n v="85.4"/>
    <s v="кв.м."/>
    <n v="5391"/>
    <n v="470243.77596"/>
    <n v="460391.4"/>
    <n v="9852.3759600000012"/>
    <n v="0"/>
  </r>
  <r>
    <x v="11"/>
    <n v="469"/>
    <n v="13"/>
    <x v="2"/>
    <s v="Апанасенковский муниципальный округ"/>
    <x v="11"/>
    <n v="1"/>
    <s v="ремонт крыши"/>
    <n v="273.2"/>
    <s v="кв.м."/>
    <n v="5955"/>
    <n v="1661721.7884"/>
    <n v="1626906"/>
    <n v="34815.788400000005"/>
    <n v="0"/>
  </r>
  <r>
    <x v="12"/>
    <n v="507"/>
    <n v="14"/>
    <x v="2"/>
    <s v="Апанасенковский муниципальный округ"/>
    <x v="12"/>
    <n v="1"/>
    <s v="ремонт крыши"/>
    <n v="281.39999999999998"/>
    <s v="кв.м."/>
    <n v="5955"/>
    <n v="1711597.7717999998"/>
    <n v="1675736.9999999998"/>
    <n v="35860.771800000002"/>
    <n v="0"/>
  </r>
  <r>
    <x v="12"/>
    <n v="505"/>
    <n v="14"/>
    <x v="2"/>
    <s v="Апанасенковский муниципальный округ"/>
    <x v="12"/>
    <n v="1"/>
    <s v="ремонт внутридомовой инженерной системы электроснабжения"/>
    <n v="111.3"/>
    <s v="п.м."/>
    <n v="1773"/>
    <n v="201557.86686000001"/>
    <n v="197334.9"/>
    <n v="4222.9668600000005"/>
    <n v="0"/>
  </r>
  <r>
    <x v="2"/>
    <m/>
    <m/>
    <x v="3"/>
    <m/>
    <x v="2"/>
    <m/>
    <m/>
    <m/>
    <m/>
    <m/>
    <n v="15258389.609959997"/>
    <n v="14938701.400000002"/>
    <n v="319688.20996000001"/>
    <n v="0"/>
  </r>
  <r>
    <x v="0"/>
    <n v="107"/>
    <n v="15"/>
    <x v="4"/>
    <s v="Апанасенковский муниципальный округ"/>
    <x v="0"/>
    <n v="1"/>
    <s v="ремонт внутридомовой инженерной системы холодного водоснабжения"/>
    <n v="197.1"/>
    <s v="п.м."/>
    <n v="2710"/>
    <n v="545571.61739999999"/>
    <n v="534141"/>
    <n v="11430.617400000001"/>
    <n v="0"/>
  </r>
  <r>
    <x v="0"/>
    <n v="106"/>
    <n v="15"/>
    <x v="4"/>
    <s v="Апанасенковский муниципальный округ"/>
    <x v="0"/>
    <n v="1"/>
    <s v="ремонт внутридомовой инженерной системы водоотведения"/>
    <n v="248.1"/>
    <s v="п.м."/>
    <n v="3100"/>
    <n v="785568.95400000003"/>
    <n v="769110"/>
    <n v="16458.954000000002"/>
    <n v="0"/>
  </r>
  <r>
    <x v="0"/>
    <n v="109"/>
    <n v="15"/>
    <x v="4"/>
    <s v="Апанасенковский муниципальный округ"/>
    <x v="0"/>
    <n v="1"/>
    <s v="ремонт подвального помещения"/>
    <n v="260.5"/>
    <s v="кв.м."/>
    <n v="3310"/>
    <n v="880707.25699999998"/>
    <n v="862255"/>
    <n v="18452.257000000001"/>
    <n v="0"/>
  </r>
  <r>
    <x v="4"/>
    <n v="121"/>
    <n v="16"/>
    <x v="4"/>
    <s v="Апанасенковский муниципальный округ"/>
    <x v="4"/>
    <n v="1"/>
    <s v="ремонт подвального помещения"/>
    <n v="256.2"/>
    <s v="кв.м."/>
    <n v="3310"/>
    <n v="866169.67079999996"/>
    <n v="848022"/>
    <n v="18147.670800000004"/>
    <n v="0"/>
  </r>
  <r>
    <x v="13"/>
    <n v="126"/>
    <n v="17"/>
    <x v="4"/>
    <s v="Апанасенковский муниципальный округ"/>
    <x v="13"/>
    <n v="1"/>
    <s v="ремонт внутридомовой инженерной системы водоотведения"/>
    <n v="112.1"/>
    <s v="п.м."/>
    <n v="3100"/>
    <n v="354946.71399999998"/>
    <n v="347510"/>
    <n v="7436.7140000000009"/>
    <n v="0"/>
  </r>
  <r>
    <x v="13"/>
    <n v="127"/>
    <n v="17"/>
    <x v="4"/>
    <s v="Апанасенковский муниципальный округ"/>
    <x v="13"/>
    <n v="1"/>
    <s v="ремонт фундамента"/>
    <n v="57.2"/>
    <s v="кв.м."/>
    <n v="5391"/>
    <n v="314964.21528"/>
    <n v="308365.2"/>
    <n v="6599.0152800000005"/>
    <n v="0"/>
  </r>
  <r>
    <x v="3"/>
    <n v="533"/>
    <n v="18"/>
    <x v="4"/>
    <s v="Апанасенковский муниципальный округ"/>
    <x v="3"/>
    <n v="1"/>
    <s v="ремонт внутридомовой инженерной системы водоотведения"/>
    <n v="106"/>
    <s v="п.м."/>
    <n v="3100"/>
    <n v="335632.04"/>
    <n v="328600"/>
    <n v="7032.0400000000009"/>
    <n v="0"/>
  </r>
  <r>
    <x v="7"/>
    <n v="238"/>
    <n v="19"/>
    <x v="4"/>
    <s v="Апанасенковский муниципальный округ"/>
    <x v="7"/>
    <n v="1"/>
    <s v="ремонт внутридомовой инженерной системы водоотведения"/>
    <n v="185.6"/>
    <s v="п.м."/>
    <n v="3100"/>
    <n v="587672.70400000003"/>
    <n v="575360"/>
    <n v="12312.704000000002"/>
    <n v="0"/>
  </r>
  <r>
    <x v="14"/>
    <n v="256"/>
    <n v="20"/>
    <x v="4"/>
    <s v="Апанасенковский муниципальный округ"/>
    <x v="14"/>
    <n v="1"/>
    <s v="ремонт внутридомовой инженерной системы водоотведения"/>
    <n v="166.4"/>
    <s v="п.м."/>
    <n v="3100"/>
    <n v="526878.97600000002"/>
    <n v="515840"/>
    <n v="11038.976000000001"/>
    <n v="0"/>
  </r>
  <r>
    <x v="8"/>
    <n v="268"/>
    <n v="21"/>
    <x v="4"/>
    <s v="Апанасенковский муниципальный округ"/>
    <x v="8"/>
    <n v="1"/>
    <s v="ремонт крыши"/>
    <n v="222.6"/>
    <s v="кв.м."/>
    <n v="5955"/>
    <n v="1353950.4761999999"/>
    <n v="1325583"/>
    <n v="28367.476200000005"/>
    <n v="0"/>
  </r>
  <r>
    <x v="2"/>
    <m/>
    <m/>
    <x v="5"/>
    <m/>
    <x v="2"/>
    <m/>
    <m/>
    <m/>
    <m/>
    <m/>
    <n v="6552062.6246799994"/>
    <n v="6414786.2000000002"/>
    <n v="137276.42468000003"/>
    <n v="0"/>
  </r>
  <r>
    <x v="2"/>
    <m/>
    <m/>
    <x v="6"/>
    <s v="Итого Апанасенковский муниципальный округ"/>
    <x v="2"/>
    <m/>
    <m/>
    <m/>
    <m/>
    <m/>
    <n v="25841793.423839994"/>
    <n v="25300365.600000001"/>
    <n v="541427.8238400000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1:E27" firstHeaderRow="1" firstDataRow="1" firstDataCol="3"/>
  <pivotFields count="15">
    <pivotField axis="axisRow" outline="0" showAll="0" defaultSubtotal="0">
      <items count="15">
        <item x="2"/>
        <item x="0"/>
        <item x="8"/>
        <item x="1"/>
        <item x="3"/>
        <item x="4"/>
        <item x="5"/>
        <item x="6"/>
        <item x="7"/>
        <item x="9"/>
        <item x="11"/>
        <item x="12"/>
        <item x="13"/>
        <item x="14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7">
        <item x="0"/>
        <item x="2"/>
        <item x="4"/>
        <item x="1"/>
        <item x="3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15">
        <item x="0"/>
        <item x="4"/>
        <item x="13"/>
        <item x="5"/>
        <item x="6"/>
        <item x="7"/>
        <item x="14"/>
        <item x="8"/>
        <item x="9"/>
        <item x="11"/>
        <item x="12"/>
        <item x="3"/>
        <item x="1"/>
        <item x="2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2" showAll="0"/>
  </pivotFields>
  <rowFields count="3">
    <field x="0"/>
    <field x="3"/>
    <field x="5"/>
  </rowFields>
  <rowItems count="26">
    <i>
      <x/>
      <x v="3"/>
      <x v="13"/>
    </i>
    <i r="1">
      <x v="4"/>
      <x v="13"/>
    </i>
    <i r="1">
      <x v="5"/>
      <x v="13"/>
    </i>
    <i r="1">
      <x v="6"/>
      <x v="13"/>
    </i>
    <i>
      <x v="1"/>
      <x/>
      <x/>
    </i>
    <i r="1">
      <x v="1"/>
      <x/>
    </i>
    <i r="1">
      <x v="2"/>
      <x/>
    </i>
    <i>
      <x v="2"/>
      <x v="1"/>
      <x v="7"/>
    </i>
    <i r="1">
      <x v="2"/>
      <x v="7"/>
    </i>
    <i>
      <x v="3"/>
      <x/>
      <x v="12"/>
    </i>
    <i r="1">
      <x v="1"/>
      <x v="12"/>
    </i>
    <i>
      <x v="4"/>
      <x v="1"/>
      <x v="11"/>
    </i>
    <i r="1">
      <x v="2"/>
      <x v="11"/>
    </i>
    <i>
      <x v="5"/>
      <x v="1"/>
      <x v="1"/>
    </i>
    <i r="1">
      <x v="2"/>
      <x v="1"/>
    </i>
    <i>
      <x v="6"/>
      <x v="1"/>
      <x v="3"/>
    </i>
    <i>
      <x v="7"/>
      <x v="1"/>
      <x v="4"/>
    </i>
    <i>
      <x v="8"/>
      <x v="1"/>
      <x v="5"/>
    </i>
    <i r="1">
      <x v="2"/>
      <x v="5"/>
    </i>
    <i>
      <x v="9"/>
      <x v="1"/>
      <x v="8"/>
    </i>
    <i>
      <x v="10"/>
      <x v="1"/>
      <x v="9"/>
    </i>
    <i>
      <x v="11"/>
      <x v="1"/>
      <x v="10"/>
    </i>
    <i>
      <x v="12"/>
      <x v="2"/>
      <x v="2"/>
    </i>
    <i>
      <x v="13"/>
      <x v="2"/>
      <x v="6"/>
    </i>
    <i>
      <x v="14"/>
      <x v="1"/>
      <x v="14"/>
    </i>
    <i t="grand">
      <x/>
    </i>
  </rowItems>
  <colItems count="1">
    <i/>
  </colItems>
  <dataFields count="1">
    <dataField name="Сумма по полю Стоимость всего (руб.)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0"/>
  <sheetViews>
    <sheetView topLeftCell="D16" zoomScale="70" zoomScaleNormal="70" workbookViewId="0">
      <selection activeCell="D1" sqref="A1:W41"/>
    </sheetView>
  </sheetViews>
  <sheetFormatPr defaultColWidth="9.109375" defaultRowHeight="13.8"/>
  <cols>
    <col min="1" max="1" width="7.5546875" style="31" customWidth="1"/>
    <col min="2" max="2" width="7.109375" style="31" customWidth="1"/>
    <col min="3" max="3" width="14.6640625" style="42" customWidth="1"/>
    <col min="4" max="4" width="36.44140625" style="31" customWidth="1"/>
    <col min="5" max="5" width="34.88671875" style="31" customWidth="1"/>
    <col min="6" max="6" width="14.6640625" style="31" customWidth="1"/>
    <col min="7" max="7" width="12.33203125" style="31" customWidth="1"/>
    <col min="8" max="8" width="15.109375" style="31" customWidth="1"/>
    <col min="9" max="9" width="12.21875" style="40" customWidth="1"/>
    <col min="10" max="10" width="12.88671875" style="40" customWidth="1"/>
    <col min="11" max="11" width="12.33203125" style="40" customWidth="1"/>
    <col min="12" max="12" width="10.88671875" style="41" customWidth="1"/>
    <col min="13" max="13" width="9.77734375" style="41" customWidth="1"/>
    <col min="14" max="14" width="12.6640625" style="41" customWidth="1"/>
    <col min="15" max="15" width="10.109375" style="31" customWidth="1"/>
    <col min="16" max="16" width="11" style="31" customWidth="1"/>
    <col min="17" max="17" width="11.88671875" style="31" customWidth="1"/>
    <col min="18" max="18" width="16.21875" style="31" customWidth="1"/>
    <col min="19" max="21" width="8.44140625" style="31" customWidth="1"/>
    <col min="22" max="22" width="17.5546875" style="31" bestFit="1" customWidth="1"/>
    <col min="23" max="23" width="9.77734375" style="31" customWidth="1"/>
    <col min="24" max="16384" width="9.109375" style="31"/>
  </cols>
  <sheetData>
    <row r="1" spans="1:23" ht="26.25" customHeight="1">
      <c r="A1" s="58"/>
      <c r="B1" s="58"/>
      <c r="C1" s="59"/>
      <c r="D1" s="58"/>
      <c r="E1" s="60"/>
      <c r="F1" s="59"/>
      <c r="G1" s="58"/>
      <c r="H1" s="58"/>
      <c r="I1" s="61"/>
      <c r="J1" s="59"/>
      <c r="K1" s="59"/>
      <c r="L1" s="62"/>
      <c r="M1" s="62"/>
      <c r="N1" s="62"/>
      <c r="O1" s="63"/>
      <c r="P1" s="63"/>
      <c r="Q1" s="63"/>
      <c r="R1" s="64"/>
      <c r="S1" s="52" t="s">
        <v>84</v>
      </c>
      <c r="T1" s="52"/>
      <c r="U1" s="52"/>
      <c r="V1" s="52"/>
      <c r="W1" s="48"/>
    </row>
    <row r="2" spans="1:23" ht="18.600000000000001" customHeight="1">
      <c r="A2" s="58"/>
      <c r="B2" s="58"/>
      <c r="C2" s="59"/>
      <c r="D2" s="61"/>
      <c r="E2" s="60"/>
      <c r="F2" s="59"/>
      <c r="G2" s="58"/>
      <c r="H2" s="58"/>
      <c r="I2" s="61"/>
      <c r="J2" s="59"/>
      <c r="K2" s="59"/>
      <c r="L2" s="62"/>
      <c r="M2" s="62"/>
      <c r="N2" s="62"/>
      <c r="O2" s="63"/>
      <c r="P2" s="63"/>
      <c r="Q2" s="63"/>
      <c r="R2" s="64"/>
      <c r="S2" s="53" t="s">
        <v>85</v>
      </c>
      <c r="T2" s="53"/>
      <c r="U2" s="53"/>
      <c r="V2" s="53"/>
      <c r="W2" s="53"/>
    </row>
    <row r="3" spans="1:23" ht="18" customHeight="1">
      <c r="A3" s="58"/>
      <c r="B3" s="58"/>
      <c r="C3" s="59"/>
      <c r="D3" s="58"/>
      <c r="E3" s="60"/>
      <c r="F3" s="59"/>
      <c r="G3" s="58"/>
      <c r="H3" s="58"/>
      <c r="I3" s="61"/>
      <c r="J3" s="59"/>
      <c r="K3" s="59"/>
      <c r="L3" s="62"/>
      <c r="M3" s="62"/>
      <c r="N3" s="62"/>
      <c r="O3" s="63"/>
      <c r="P3" s="63"/>
      <c r="Q3" s="63"/>
      <c r="R3" s="64"/>
      <c r="S3" s="53" t="s">
        <v>86</v>
      </c>
      <c r="T3" s="53"/>
      <c r="U3" s="53"/>
      <c r="V3" s="53"/>
      <c r="W3" s="53"/>
    </row>
    <row r="4" spans="1:23" ht="34.200000000000003" customHeight="1">
      <c r="A4" s="58"/>
      <c r="B4" s="58"/>
      <c r="C4" s="59"/>
      <c r="D4" s="61"/>
      <c r="E4" s="60"/>
      <c r="F4" s="59"/>
      <c r="G4" s="58"/>
      <c r="H4" s="58"/>
      <c r="I4" s="61"/>
      <c r="J4" s="59"/>
      <c r="K4" s="59"/>
      <c r="L4" s="62"/>
      <c r="M4" s="62"/>
      <c r="N4" s="62"/>
      <c r="O4" s="63"/>
      <c r="P4" s="63"/>
      <c r="Q4" s="63"/>
      <c r="R4" s="65"/>
      <c r="S4" s="54" t="s">
        <v>93</v>
      </c>
      <c r="T4" s="54"/>
      <c r="U4" s="54"/>
      <c r="V4" s="54"/>
      <c r="W4" s="54"/>
    </row>
    <row r="5" spans="1:23" ht="32.4" customHeight="1">
      <c r="A5" s="58"/>
      <c r="B5" s="58"/>
      <c r="C5" s="59"/>
      <c r="D5" s="58"/>
      <c r="E5" s="60"/>
      <c r="F5" s="59"/>
      <c r="G5" s="58"/>
      <c r="H5" s="58"/>
      <c r="I5" s="61"/>
      <c r="J5" s="59"/>
      <c r="K5" s="59"/>
      <c r="L5" s="62"/>
      <c r="M5" s="62"/>
      <c r="N5" s="62"/>
      <c r="O5" s="66"/>
      <c r="P5" s="66"/>
      <c r="Q5" s="66"/>
      <c r="R5" s="46"/>
      <c r="S5" s="55" t="s">
        <v>94</v>
      </c>
      <c r="T5" s="55"/>
      <c r="U5" s="55"/>
      <c r="V5" s="55"/>
      <c r="W5" s="46"/>
    </row>
    <row r="6" spans="1:23" ht="24" customHeight="1">
      <c r="A6" s="58"/>
      <c r="B6" s="58"/>
      <c r="C6" s="59"/>
      <c r="D6" s="58"/>
      <c r="E6" s="60"/>
      <c r="F6" s="59"/>
      <c r="G6" s="58"/>
      <c r="H6" s="58"/>
      <c r="I6" s="61"/>
      <c r="J6" s="59"/>
      <c r="K6" s="59"/>
      <c r="L6" s="62"/>
      <c r="M6" s="62"/>
      <c r="N6" s="62"/>
      <c r="O6" s="66"/>
      <c r="P6" s="66"/>
      <c r="Q6" s="66"/>
      <c r="R6" s="67"/>
      <c r="S6" s="55"/>
      <c r="T6" s="55"/>
      <c r="U6" s="55"/>
      <c r="V6" s="55"/>
      <c r="W6" s="44"/>
    </row>
    <row r="7" spans="1:23" ht="34.200000000000003" customHeight="1">
      <c r="A7" s="58"/>
      <c r="B7" s="58"/>
      <c r="C7" s="59"/>
      <c r="D7" s="58"/>
      <c r="E7" s="60"/>
      <c r="F7" s="59"/>
      <c r="G7" s="58"/>
      <c r="H7" s="58"/>
      <c r="I7" s="61"/>
      <c r="J7" s="59"/>
      <c r="K7" s="59"/>
      <c r="L7" s="62"/>
      <c r="M7" s="62"/>
      <c r="N7" s="62"/>
      <c r="O7" s="68"/>
      <c r="P7" s="68"/>
      <c r="Q7" s="68"/>
      <c r="R7" s="68"/>
      <c r="S7" s="55"/>
      <c r="T7" s="55"/>
      <c r="U7" s="55"/>
      <c r="V7" s="55"/>
      <c r="W7" s="47"/>
    </row>
    <row r="8" spans="1:23" ht="21" customHeight="1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3" ht="21" customHeight="1">
      <c r="A9" s="51" t="s">
        <v>82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</row>
    <row r="10" spans="1:23" ht="21" customHeight="1">
      <c r="A10" s="51" t="s">
        <v>83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</row>
    <row r="11" spans="1:23" ht="30.75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70" t="s">
        <v>14</v>
      </c>
      <c r="Q11" s="70"/>
      <c r="R11" s="70"/>
      <c r="S11" s="70"/>
      <c r="T11" s="70"/>
      <c r="U11" s="70"/>
      <c r="V11" s="70"/>
      <c r="W11" s="70"/>
    </row>
    <row r="12" spans="1:23" ht="25.5" customHeight="1">
      <c r="A12" s="71" t="s">
        <v>15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</row>
    <row r="13" spans="1:23" s="32" customFormat="1" ht="33" customHeight="1">
      <c r="A13" s="72" t="s">
        <v>46</v>
      </c>
      <c r="B13" s="72" t="s">
        <v>39</v>
      </c>
      <c r="C13" s="72" t="s">
        <v>2</v>
      </c>
      <c r="D13" s="72" t="s">
        <v>6</v>
      </c>
      <c r="E13" s="72" t="s">
        <v>0</v>
      </c>
      <c r="F13" s="72" t="s">
        <v>47</v>
      </c>
      <c r="G13" s="72" t="s">
        <v>37</v>
      </c>
      <c r="H13" s="72" t="s">
        <v>77</v>
      </c>
      <c r="I13" s="73" t="s">
        <v>13</v>
      </c>
      <c r="J13" s="74"/>
      <c r="K13" s="75"/>
      <c r="L13" s="76" t="s">
        <v>7</v>
      </c>
      <c r="M13" s="77" t="s">
        <v>45</v>
      </c>
      <c r="N13" s="78"/>
      <c r="O13" s="72" t="s">
        <v>11</v>
      </c>
      <c r="P13" s="72" t="s">
        <v>12</v>
      </c>
      <c r="Q13" s="72" t="s">
        <v>23</v>
      </c>
      <c r="R13" s="79" t="s">
        <v>17</v>
      </c>
      <c r="S13" s="80"/>
      <c r="T13" s="80"/>
      <c r="U13" s="80"/>
      <c r="V13" s="81"/>
      <c r="W13" s="82" t="s">
        <v>16</v>
      </c>
    </row>
    <row r="14" spans="1:23" s="32" customFormat="1" ht="107.25" customHeight="1">
      <c r="A14" s="83"/>
      <c r="B14" s="83"/>
      <c r="C14" s="83"/>
      <c r="D14" s="83"/>
      <c r="E14" s="83"/>
      <c r="F14" s="83"/>
      <c r="G14" s="83"/>
      <c r="H14" s="83"/>
      <c r="I14" s="84" t="s">
        <v>8</v>
      </c>
      <c r="J14" s="84" t="s">
        <v>9</v>
      </c>
      <c r="K14" s="84" t="s">
        <v>10</v>
      </c>
      <c r="L14" s="85"/>
      <c r="M14" s="86" t="s">
        <v>3</v>
      </c>
      <c r="N14" s="87" t="s">
        <v>44</v>
      </c>
      <c r="O14" s="83"/>
      <c r="P14" s="83"/>
      <c r="Q14" s="83"/>
      <c r="R14" s="88" t="s">
        <v>22</v>
      </c>
      <c r="S14" s="88" t="s">
        <v>18</v>
      </c>
      <c r="T14" s="88" t="s">
        <v>19</v>
      </c>
      <c r="U14" s="88" t="s">
        <v>20</v>
      </c>
      <c r="V14" s="88" t="s">
        <v>21</v>
      </c>
      <c r="W14" s="89"/>
    </row>
    <row r="15" spans="1:23" ht="15" customHeight="1">
      <c r="A15" s="33">
        <v>15</v>
      </c>
      <c r="B15" s="12">
        <v>1</v>
      </c>
      <c r="C15" s="34">
        <v>2023</v>
      </c>
      <c r="D15" s="33" t="s">
        <v>55</v>
      </c>
      <c r="E15" s="33" t="s">
        <v>59</v>
      </c>
      <c r="F15" s="12">
        <v>1</v>
      </c>
      <c r="G15" s="12">
        <v>1967</v>
      </c>
      <c r="H15" s="12" t="s">
        <v>64</v>
      </c>
      <c r="I15" s="11" t="s">
        <v>61</v>
      </c>
      <c r="J15" s="11" t="s">
        <v>61</v>
      </c>
      <c r="K15" s="11" t="s">
        <v>61</v>
      </c>
      <c r="L15" s="11">
        <v>781.4</v>
      </c>
      <c r="M15" s="10">
        <v>723.2</v>
      </c>
      <c r="N15" s="10">
        <v>723.2</v>
      </c>
      <c r="O15" s="12">
        <v>35</v>
      </c>
      <c r="P15" s="12">
        <v>2</v>
      </c>
      <c r="Q15" s="12">
        <v>2</v>
      </c>
      <c r="R15" s="35">
        <f>VLOOKUP(A15&amp;C15,Лист1!A:E,5,0)</f>
        <v>3271462.4879999999</v>
      </c>
      <c r="S15" s="35">
        <v>0</v>
      </c>
      <c r="T15" s="35">
        <v>0</v>
      </c>
      <c r="U15" s="35">
        <v>0</v>
      </c>
      <c r="V15" s="35">
        <f>'Таблица 2'!L6</f>
        <v>3271462.4879999999</v>
      </c>
      <c r="W15" s="36">
        <v>45291</v>
      </c>
    </row>
    <row r="16" spans="1:23" ht="15" customHeight="1">
      <c r="A16" s="33">
        <v>71</v>
      </c>
      <c r="B16" s="12">
        <v>2</v>
      </c>
      <c r="C16" s="34">
        <v>2023</v>
      </c>
      <c r="D16" s="33" t="s">
        <v>55</v>
      </c>
      <c r="E16" s="33" t="s">
        <v>63</v>
      </c>
      <c r="F16" s="12">
        <v>1</v>
      </c>
      <c r="G16" s="12">
        <v>1960</v>
      </c>
      <c r="H16" s="12" t="s">
        <v>64</v>
      </c>
      <c r="I16" s="11" t="s">
        <v>61</v>
      </c>
      <c r="J16" s="11" t="s">
        <v>61</v>
      </c>
      <c r="K16" s="11" t="s">
        <v>61</v>
      </c>
      <c r="L16" s="10">
        <v>382.4</v>
      </c>
      <c r="M16" s="10">
        <v>348</v>
      </c>
      <c r="N16" s="10">
        <v>348</v>
      </c>
      <c r="O16" s="12">
        <v>14</v>
      </c>
      <c r="P16" s="12">
        <v>2</v>
      </c>
      <c r="Q16" s="12">
        <v>1</v>
      </c>
      <c r="R16" s="35">
        <f>VLOOKUP(A16&amp;C16,Лист1!A:E,5,0)</f>
        <v>759878.70120000001</v>
      </c>
      <c r="S16" s="35">
        <v>0</v>
      </c>
      <c r="T16" s="35">
        <v>0</v>
      </c>
      <c r="U16" s="35">
        <v>0</v>
      </c>
      <c r="V16" s="35">
        <f>'Таблица 2'!L7</f>
        <v>759878.70120000001</v>
      </c>
      <c r="W16" s="36">
        <v>45291</v>
      </c>
    </row>
    <row r="17" spans="1:23" ht="15" customHeight="1">
      <c r="A17" s="33"/>
      <c r="B17" s="12"/>
      <c r="C17" s="12" t="s">
        <v>56</v>
      </c>
      <c r="D17" s="33"/>
      <c r="E17" s="33"/>
      <c r="F17" s="33"/>
      <c r="G17" s="33"/>
      <c r="H17" s="33"/>
      <c r="I17" s="35"/>
      <c r="J17" s="35"/>
      <c r="K17" s="35"/>
      <c r="L17" s="11">
        <f>SUM(L15:L16)</f>
        <v>1163.8</v>
      </c>
      <c r="M17" s="11">
        <f>SUM(M15:M16)</f>
        <v>1071.2</v>
      </c>
      <c r="N17" s="11">
        <f>SUM(N15:N16)</f>
        <v>1071.2</v>
      </c>
      <c r="O17" s="35"/>
      <c r="P17" s="35"/>
      <c r="Q17" s="35"/>
      <c r="R17" s="90">
        <f>SUM(R15:R16)</f>
        <v>4031341.1891999999</v>
      </c>
      <c r="S17" s="11">
        <f>SUM(S15:S16)</f>
        <v>0</v>
      </c>
      <c r="T17" s="11">
        <f>SUM(T15:T16)</f>
        <v>0</v>
      </c>
      <c r="U17" s="11">
        <f>SUM(U15:U16)</f>
        <v>0</v>
      </c>
      <c r="V17" s="90">
        <f>SUM(V15:V16)</f>
        <v>4031341.1891999999</v>
      </c>
      <c r="W17" s="33"/>
    </row>
    <row r="18" spans="1:23" ht="15" customHeight="1">
      <c r="A18" s="33">
        <v>69</v>
      </c>
      <c r="B18" s="12">
        <v>3</v>
      </c>
      <c r="C18" s="37">
        <v>2024</v>
      </c>
      <c r="D18" s="33" t="s">
        <v>55</v>
      </c>
      <c r="E18" s="33" t="s">
        <v>68</v>
      </c>
      <c r="F18" s="12">
        <v>1</v>
      </c>
      <c r="G18" s="12">
        <v>1960</v>
      </c>
      <c r="H18" s="12" t="s">
        <v>64</v>
      </c>
      <c r="I18" s="11" t="s">
        <v>61</v>
      </c>
      <c r="J18" s="11" t="s">
        <v>61</v>
      </c>
      <c r="K18" s="11" t="s">
        <v>61</v>
      </c>
      <c r="L18" s="10">
        <v>384.4</v>
      </c>
      <c r="M18" s="10">
        <v>345.5</v>
      </c>
      <c r="N18" s="10">
        <v>345.5</v>
      </c>
      <c r="O18" s="12">
        <v>16</v>
      </c>
      <c r="P18" s="12">
        <v>2</v>
      </c>
      <c r="Q18" s="12">
        <v>1</v>
      </c>
      <c r="R18" s="35">
        <f>VLOOKUP(A18&amp;C18,Лист1!A:E,5,0)</f>
        <v>756548.01793999993</v>
      </c>
      <c r="S18" s="35">
        <v>0</v>
      </c>
      <c r="T18" s="35">
        <v>0</v>
      </c>
      <c r="U18" s="35">
        <v>0</v>
      </c>
      <c r="V18" s="35">
        <f>'Таблица 2'!L9+'Таблица 2'!L10</f>
        <v>756548.01793999993</v>
      </c>
      <c r="W18" s="36">
        <v>45657</v>
      </c>
    </row>
    <row r="19" spans="1:23" ht="15" customHeight="1">
      <c r="A19" s="33">
        <v>15</v>
      </c>
      <c r="B19" s="12">
        <v>4</v>
      </c>
      <c r="C19" s="37">
        <v>2024</v>
      </c>
      <c r="D19" s="33" t="s">
        <v>55</v>
      </c>
      <c r="E19" s="33" t="s">
        <v>59</v>
      </c>
      <c r="F19" s="12">
        <v>1</v>
      </c>
      <c r="G19" s="12">
        <v>1967</v>
      </c>
      <c r="H19" s="12" t="s">
        <v>64</v>
      </c>
      <c r="I19" s="11" t="s">
        <v>61</v>
      </c>
      <c r="J19" s="11" t="s">
        <v>61</v>
      </c>
      <c r="K19" s="11" t="s">
        <v>61</v>
      </c>
      <c r="L19" s="11">
        <v>781.4</v>
      </c>
      <c r="M19" s="10">
        <v>723.2</v>
      </c>
      <c r="N19" s="10">
        <v>723.2</v>
      </c>
      <c r="O19" s="12">
        <v>35</v>
      </c>
      <c r="P19" s="12">
        <v>2</v>
      </c>
      <c r="Q19" s="12">
        <v>2</v>
      </c>
      <c r="R19" s="35">
        <f>VLOOKUP(A19&amp;C19,Лист1!A:E,5,0)</f>
        <v>1000485.8136</v>
      </c>
      <c r="S19" s="35">
        <v>0</v>
      </c>
      <c r="T19" s="35">
        <v>0</v>
      </c>
      <c r="U19" s="35">
        <v>0</v>
      </c>
      <c r="V19" s="35">
        <f>'Таблица 2'!L11</f>
        <v>1000485.8136</v>
      </c>
      <c r="W19" s="36">
        <v>45657</v>
      </c>
    </row>
    <row r="20" spans="1:23" ht="15" customHeight="1">
      <c r="A20" s="33">
        <v>16</v>
      </c>
      <c r="B20" s="12">
        <v>5</v>
      </c>
      <c r="C20" s="37">
        <v>2024</v>
      </c>
      <c r="D20" s="33" t="s">
        <v>55</v>
      </c>
      <c r="E20" s="33" t="s">
        <v>60</v>
      </c>
      <c r="F20" s="12">
        <v>1</v>
      </c>
      <c r="G20" s="13">
        <v>1967</v>
      </c>
      <c r="H20" s="13">
        <v>1992</v>
      </c>
      <c r="I20" s="11" t="s">
        <v>61</v>
      </c>
      <c r="J20" s="11" t="s">
        <v>61</v>
      </c>
      <c r="K20" s="11" t="s">
        <v>61</v>
      </c>
      <c r="L20" s="10">
        <v>768.46</v>
      </c>
      <c r="M20" s="10">
        <v>710.66</v>
      </c>
      <c r="N20" s="10">
        <v>710.66</v>
      </c>
      <c r="O20" s="12">
        <v>37</v>
      </c>
      <c r="P20" s="12">
        <v>2</v>
      </c>
      <c r="Q20" s="12">
        <v>2</v>
      </c>
      <c r="R20" s="35">
        <f>VLOOKUP(A20&amp;C20,Лист1!A:E,5,0)</f>
        <v>198479.26512</v>
      </c>
      <c r="S20" s="35">
        <v>0</v>
      </c>
      <c r="T20" s="35">
        <v>0</v>
      </c>
      <c r="U20" s="35">
        <v>0</v>
      </c>
      <c r="V20" s="35">
        <f>'Таблица 2'!L12</f>
        <v>198479.26512</v>
      </c>
      <c r="W20" s="36">
        <v>45657</v>
      </c>
    </row>
    <row r="21" spans="1:23" ht="15" customHeight="1">
      <c r="A21" s="33">
        <v>29</v>
      </c>
      <c r="B21" s="12">
        <v>6</v>
      </c>
      <c r="C21" s="34">
        <v>2024</v>
      </c>
      <c r="D21" s="33" t="s">
        <v>55</v>
      </c>
      <c r="E21" s="33" t="s">
        <v>69</v>
      </c>
      <c r="F21" s="12">
        <v>1</v>
      </c>
      <c r="G21" s="12">
        <v>1966</v>
      </c>
      <c r="H21" s="12">
        <v>1995</v>
      </c>
      <c r="I21" s="11" t="s">
        <v>61</v>
      </c>
      <c r="J21" s="11" t="s">
        <v>61</v>
      </c>
      <c r="K21" s="11" t="s">
        <v>61</v>
      </c>
      <c r="L21" s="10">
        <v>425.7</v>
      </c>
      <c r="M21" s="10">
        <v>386.1</v>
      </c>
      <c r="N21" s="10">
        <v>386.1</v>
      </c>
      <c r="O21" s="12">
        <v>16</v>
      </c>
      <c r="P21" s="12">
        <v>2</v>
      </c>
      <c r="Q21" s="12">
        <v>2</v>
      </c>
      <c r="R21" s="35">
        <f>VLOOKUP(A21&amp;C21,Лист1!A:E,5,0)</f>
        <v>517696.59</v>
      </c>
      <c r="S21" s="35">
        <v>0</v>
      </c>
      <c r="T21" s="35">
        <v>0</v>
      </c>
      <c r="U21" s="35">
        <v>0</v>
      </c>
      <c r="V21" s="35">
        <f>'Таблица 2'!L13</f>
        <v>517696.59</v>
      </c>
      <c r="W21" s="36">
        <v>45657</v>
      </c>
    </row>
    <row r="22" spans="1:23" ht="15" customHeight="1">
      <c r="A22" s="33">
        <v>35</v>
      </c>
      <c r="B22" s="12">
        <v>7</v>
      </c>
      <c r="C22" s="37">
        <v>2024</v>
      </c>
      <c r="D22" s="33" t="s">
        <v>55</v>
      </c>
      <c r="E22" s="33" t="s">
        <v>70</v>
      </c>
      <c r="F22" s="12">
        <v>1</v>
      </c>
      <c r="G22" s="13">
        <v>1975</v>
      </c>
      <c r="H22" s="13">
        <v>2010</v>
      </c>
      <c r="I22" s="11" t="s">
        <v>61</v>
      </c>
      <c r="J22" s="11" t="s">
        <v>61</v>
      </c>
      <c r="K22" s="11" t="s">
        <v>61</v>
      </c>
      <c r="L22" s="10">
        <v>1265.4000000000001</v>
      </c>
      <c r="M22" s="10">
        <v>1199.7</v>
      </c>
      <c r="N22" s="10">
        <v>1199.7</v>
      </c>
      <c r="O22" s="12">
        <v>30</v>
      </c>
      <c r="P22" s="12">
        <v>2</v>
      </c>
      <c r="Q22" s="12">
        <v>2</v>
      </c>
      <c r="R22" s="35">
        <f>VLOOKUP(A22&amp;C22,Лист1!A:E,5,0)</f>
        <v>273633.36641999998</v>
      </c>
      <c r="S22" s="35">
        <v>0</v>
      </c>
      <c r="T22" s="35">
        <v>0</v>
      </c>
      <c r="U22" s="35">
        <v>0</v>
      </c>
      <c r="V22" s="35">
        <f>'Таблица 2'!L14</f>
        <v>273633.36641999998</v>
      </c>
      <c r="W22" s="36">
        <v>45657</v>
      </c>
    </row>
    <row r="23" spans="1:23" ht="15" customHeight="1">
      <c r="A23" s="33">
        <v>36</v>
      </c>
      <c r="B23" s="12">
        <v>8</v>
      </c>
      <c r="C23" s="37">
        <v>2024</v>
      </c>
      <c r="D23" s="33" t="s">
        <v>55</v>
      </c>
      <c r="E23" s="33" t="s">
        <v>71</v>
      </c>
      <c r="F23" s="12">
        <v>1</v>
      </c>
      <c r="G23" s="13">
        <v>1962</v>
      </c>
      <c r="H23" s="13">
        <v>2003</v>
      </c>
      <c r="I23" s="11" t="s">
        <v>61</v>
      </c>
      <c r="J23" s="11" t="s">
        <v>61</v>
      </c>
      <c r="K23" s="11" t="s">
        <v>61</v>
      </c>
      <c r="L23" s="10">
        <v>691</v>
      </c>
      <c r="M23" s="10">
        <v>647</v>
      </c>
      <c r="N23" s="10">
        <v>647</v>
      </c>
      <c r="O23" s="12">
        <v>27</v>
      </c>
      <c r="P23" s="12">
        <v>2</v>
      </c>
      <c r="Q23" s="12">
        <v>2</v>
      </c>
      <c r="R23" s="35">
        <f>VLOOKUP(A23&amp;C23,Лист1!A:E,5,0)</f>
        <v>3609472.2450600001</v>
      </c>
      <c r="S23" s="35">
        <v>0</v>
      </c>
      <c r="T23" s="35">
        <v>0</v>
      </c>
      <c r="U23" s="35">
        <v>0</v>
      </c>
      <c r="V23" s="35">
        <f>'Таблица 2'!L17</f>
        <v>475750.14336000005</v>
      </c>
      <c r="W23" s="36">
        <v>45657</v>
      </c>
    </row>
    <row r="24" spans="1:23" ht="15" customHeight="1">
      <c r="A24" s="33">
        <v>39</v>
      </c>
      <c r="B24" s="12">
        <v>9</v>
      </c>
      <c r="C24" s="37">
        <v>2024</v>
      </c>
      <c r="D24" s="33" t="s">
        <v>55</v>
      </c>
      <c r="E24" s="33" t="s">
        <v>62</v>
      </c>
      <c r="F24" s="12">
        <v>1</v>
      </c>
      <c r="G24" s="12">
        <v>1970</v>
      </c>
      <c r="H24" s="12">
        <v>1992</v>
      </c>
      <c r="I24" s="11" t="s">
        <v>61</v>
      </c>
      <c r="J24" s="11" t="s">
        <v>61</v>
      </c>
      <c r="K24" s="11" t="s">
        <v>61</v>
      </c>
      <c r="L24" s="10">
        <v>416.1</v>
      </c>
      <c r="M24" s="10">
        <v>375.8</v>
      </c>
      <c r="N24" s="10">
        <v>375.8</v>
      </c>
      <c r="O24" s="12">
        <v>19</v>
      </c>
      <c r="P24" s="12">
        <v>2</v>
      </c>
      <c r="Q24" s="12">
        <v>2</v>
      </c>
      <c r="R24" s="35">
        <f>VLOOKUP(A24&amp;C24,Лист1!A:E,5,0)</f>
        <v>1396040.3273999998</v>
      </c>
      <c r="S24" s="35">
        <v>0</v>
      </c>
      <c r="T24" s="35">
        <v>0</v>
      </c>
      <c r="U24" s="35">
        <v>0</v>
      </c>
      <c r="V24" s="35">
        <f>'Таблица 2'!L19+'Таблица 2'!L20</f>
        <v>865868.35779999988</v>
      </c>
      <c r="W24" s="36">
        <v>45657</v>
      </c>
    </row>
    <row r="25" spans="1:23" ht="15" customHeight="1">
      <c r="A25" s="33">
        <v>41</v>
      </c>
      <c r="B25" s="12">
        <v>10</v>
      </c>
      <c r="C25" s="37">
        <v>2024</v>
      </c>
      <c r="D25" s="33" t="s">
        <v>55</v>
      </c>
      <c r="E25" s="33" t="s">
        <v>72</v>
      </c>
      <c r="F25" s="12">
        <v>1</v>
      </c>
      <c r="G25" s="13">
        <v>1965</v>
      </c>
      <c r="H25" s="12" t="s">
        <v>73</v>
      </c>
      <c r="I25" s="11" t="s">
        <v>61</v>
      </c>
      <c r="J25" s="11" t="s">
        <v>61</v>
      </c>
      <c r="K25" s="11" t="s">
        <v>61</v>
      </c>
      <c r="L25" s="10">
        <v>440.3</v>
      </c>
      <c r="M25" s="10">
        <v>399.5</v>
      </c>
      <c r="N25" s="10">
        <v>399.5</v>
      </c>
      <c r="O25" s="12">
        <v>17</v>
      </c>
      <c r="P25" s="12">
        <v>2</v>
      </c>
      <c r="Q25" s="12">
        <v>2</v>
      </c>
      <c r="R25" s="35">
        <f>VLOOKUP(A25&amp;C25,Лист1!A:E,5,0)</f>
        <v>521496.19799999992</v>
      </c>
      <c r="S25" s="35">
        <v>0</v>
      </c>
      <c r="T25" s="35">
        <v>0</v>
      </c>
      <c r="U25" s="35">
        <v>0</v>
      </c>
      <c r="V25" s="35">
        <f>'Таблица 2'!L21</f>
        <v>521496.19799999992</v>
      </c>
      <c r="W25" s="36">
        <v>45657</v>
      </c>
    </row>
    <row r="26" spans="1:23" ht="15" customHeight="1">
      <c r="A26" s="33">
        <v>71</v>
      </c>
      <c r="B26" s="12">
        <v>11</v>
      </c>
      <c r="C26" s="37">
        <v>2024</v>
      </c>
      <c r="D26" s="33" t="s">
        <v>55</v>
      </c>
      <c r="E26" s="33" t="s">
        <v>63</v>
      </c>
      <c r="F26" s="12">
        <v>1</v>
      </c>
      <c r="G26" s="12">
        <v>1960</v>
      </c>
      <c r="H26" s="12" t="s">
        <v>64</v>
      </c>
      <c r="I26" s="11" t="s">
        <v>61</v>
      </c>
      <c r="J26" s="11" t="s">
        <v>61</v>
      </c>
      <c r="K26" s="11" t="s">
        <v>61</v>
      </c>
      <c r="L26" s="10">
        <v>382.4</v>
      </c>
      <c r="M26" s="10">
        <v>348</v>
      </c>
      <c r="N26" s="10">
        <v>348</v>
      </c>
      <c r="O26" s="12">
        <v>14</v>
      </c>
      <c r="P26" s="12">
        <v>2</v>
      </c>
      <c r="Q26" s="12">
        <v>1</v>
      </c>
      <c r="R26" s="35">
        <f>VLOOKUP(A26&amp;C26,Лист1!A:E,5,0)</f>
        <v>2067198.1817999999</v>
      </c>
      <c r="S26" s="35">
        <v>0</v>
      </c>
      <c r="T26" s="35">
        <v>0</v>
      </c>
      <c r="U26" s="35">
        <v>0</v>
      </c>
      <c r="V26" s="35">
        <f>'Таблица 2'!L24</f>
        <v>335315.40600000002</v>
      </c>
      <c r="W26" s="36">
        <v>45657</v>
      </c>
    </row>
    <row r="27" spans="1:23" ht="15" customHeight="1">
      <c r="A27" s="33">
        <v>54</v>
      </c>
      <c r="B27" s="12">
        <v>12</v>
      </c>
      <c r="C27" s="37">
        <v>2024</v>
      </c>
      <c r="D27" s="33" t="s">
        <v>55</v>
      </c>
      <c r="E27" s="33" t="s">
        <v>92</v>
      </c>
      <c r="F27" s="12">
        <v>1</v>
      </c>
      <c r="G27" s="12">
        <v>1970</v>
      </c>
      <c r="H27" s="12" t="s">
        <v>64</v>
      </c>
      <c r="I27" s="11" t="s">
        <v>61</v>
      </c>
      <c r="J27" s="11" t="s">
        <v>61</v>
      </c>
      <c r="K27" s="11" t="s">
        <v>61</v>
      </c>
      <c r="L27" s="11">
        <v>683.1</v>
      </c>
      <c r="M27" s="11">
        <v>633.6</v>
      </c>
      <c r="N27" s="11">
        <v>633.6</v>
      </c>
      <c r="O27" s="38">
        <v>31</v>
      </c>
      <c r="P27" s="38">
        <v>2</v>
      </c>
      <c r="Q27" s="38">
        <v>2</v>
      </c>
      <c r="R27" s="35">
        <f>VLOOKUP(A27&amp;C27,Лист1!A:E,5,0)</f>
        <v>1342462.17756</v>
      </c>
      <c r="S27" s="35">
        <v>0</v>
      </c>
      <c r="T27" s="35">
        <v>0</v>
      </c>
      <c r="U27" s="35">
        <v>0</v>
      </c>
      <c r="V27" s="35">
        <f>'Таблица 2'!L26</f>
        <v>470243.77596</v>
      </c>
      <c r="W27" s="36">
        <v>45657</v>
      </c>
    </row>
    <row r="28" spans="1:23" ht="15" customHeight="1">
      <c r="A28" s="33">
        <v>63</v>
      </c>
      <c r="B28" s="12">
        <v>13</v>
      </c>
      <c r="C28" s="37">
        <v>2024</v>
      </c>
      <c r="D28" s="33" t="s">
        <v>55</v>
      </c>
      <c r="E28" s="33" t="s">
        <v>74</v>
      </c>
      <c r="F28" s="12">
        <v>1</v>
      </c>
      <c r="G28" s="13">
        <v>1978</v>
      </c>
      <c r="H28" s="12" t="s">
        <v>73</v>
      </c>
      <c r="I28" s="11" t="s">
        <v>61</v>
      </c>
      <c r="J28" s="11" t="s">
        <v>61</v>
      </c>
      <c r="K28" s="11" t="s">
        <v>61</v>
      </c>
      <c r="L28" s="10">
        <v>766.1</v>
      </c>
      <c r="M28" s="10">
        <v>697.3</v>
      </c>
      <c r="N28" s="10">
        <v>697.3</v>
      </c>
      <c r="O28" s="12">
        <v>27</v>
      </c>
      <c r="P28" s="12">
        <v>2</v>
      </c>
      <c r="Q28" s="12">
        <v>2</v>
      </c>
      <c r="R28" s="35">
        <f>VLOOKUP(A28&amp;C28,Лист1!A:E,5,0)</f>
        <v>1661721.7884</v>
      </c>
      <c r="S28" s="35">
        <v>0</v>
      </c>
      <c r="T28" s="35">
        <v>0</v>
      </c>
      <c r="U28" s="35">
        <v>0</v>
      </c>
      <c r="V28" s="35">
        <f>'Таблица 2'!L27</f>
        <v>1661721.7884</v>
      </c>
      <c r="W28" s="36">
        <v>45657</v>
      </c>
    </row>
    <row r="29" spans="1:23" ht="15" customHeight="1">
      <c r="A29" s="33">
        <v>66</v>
      </c>
      <c r="B29" s="12">
        <v>14</v>
      </c>
      <c r="C29" s="34">
        <v>2024</v>
      </c>
      <c r="D29" s="33" t="s">
        <v>55</v>
      </c>
      <c r="E29" s="33" t="s">
        <v>75</v>
      </c>
      <c r="F29" s="12">
        <v>1</v>
      </c>
      <c r="G29" s="13">
        <v>1978</v>
      </c>
      <c r="H29" s="12" t="s">
        <v>73</v>
      </c>
      <c r="I29" s="11" t="s">
        <v>61</v>
      </c>
      <c r="J29" s="11" t="s">
        <v>61</v>
      </c>
      <c r="K29" s="11" t="s">
        <v>61</v>
      </c>
      <c r="L29" s="10">
        <v>788.9</v>
      </c>
      <c r="M29" s="10">
        <v>720.1</v>
      </c>
      <c r="N29" s="10">
        <v>720.1</v>
      </c>
      <c r="O29" s="12">
        <v>29</v>
      </c>
      <c r="P29" s="12">
        <v>2</v>
      </c>
      <c r="Q29" s="12">
        <v>2</v>
      </c>
      <c r="R29" s="35">
        <f>VLOOKUP(A29&amp;C29,Лист1!A:E,5,0)</f>
        <v>1913155.6386599997</v>
      </c>
      <c r="S29" s="35">
        <v>0</v>
      </c>
      <c r="T29" s="35">
        <v>0</v>
      </c>
      <c r="U29" s="35">
        <v>0</v>
      </c>
      <c r="V29" s="35">
        <f>'Таблица 2'!L29</f>
        <v>201557.86686000001</v>
      </c>
      <c r="W29" s="36">
        <v>45657</v>
      </c>
    </row>
    <row r="30" spans="1:23">
      <c r="A30" s="33"/>
      <c r="B30" s="12"/>
      <c r="C30" s="12" t="s">
        <v>57</v>
      </c>
      <c r="D30" s="33"/>
      <c r="E30" s="33"/>
      <c r="F30" s="33"/>
      <c r="G30" s="33"/>
      <c r="H30" s="33"/>
      <c r="I30" s="33"/>
      <c r="J30" s="35"/>
      <c r="K30" s="35"/>
      <c r="L30" s="11">
        <f>SUM(L18:L29)</f>
        <v>7793.2600000000011</v>
      </c>
      <c r="M30" s="11">
        <f t="shared" ref="M30:N30" si="0">SUM(M18:M29)</f>
        <v>7186.4600000000009</v>
      </c>
      <c r="N30" s="11">
        <f t="shared" si="0"/>
        <v>7186.4600000000009</v>
      </c>
      <c r="O30" s="35"/>
      <c r="P30" s="35"/>
      <c r="Q30" s="35"/>
      <c r="R30" s="90">
        <f t="shared" ref="R30" si="1">SUM(R18:R29)</f>
        <v>15258389.609959997</v>
      </c>
      <c r="S30" s="11">
        <f t="shared" ref="S30" si="2">SUM(S18:S29)</f>
        <v>0</v>
      </c>
      <c r="T30" s="11">
        <f t="shared" ref="T30" si="3">SUM(T18:T29)</f>
        <v>0</v>
      </c>
      <c r="U30" s="11">
        <f t="shared" ref="U30" si="4">SUM(U18:U29)</f>
        <v>0</v>
      </c>
      <c r="V30" s="90">
        <f t="shared" ref="V30" si="5">SUM(V18:V29)</f>
        <v>7278796.5894600004</v>
      </c>
      <c r="W30" s="33"/>
    </row>
    <row r="31" spans="1:23">
      <c r="A31" s="33">
        <v>15</v>
      </c>
      <c r="B31" s="12">
        <v>15</v>
      </c>
      <c r="C31" s="34">
        <v>2025</v>
      </c>
      <c r="D31" s="33" t="s">
        <v>55</v>
      </c>
      <c r="E31" s="33" t="s">
        <v>59</v>
      </c>
      <c r="F31" s="12">
        <v>1</v>
      </c>
      <c r="G31" s="12">
        <v>1967</v>
      </c>
      <c r="H31" s="12" t="s">
        <v>64</v>
      </c>
      <c r="I31" s="11" t="s">
        <v>61</v>
      </c>
      <c r="J31" s="11" t="s">
        <v>61</v>
      </c>
      <c r="K31" s="11" t="s">
        <v>61</v>
      </c>
      <c r="L31" s="11">
        <v>781.4</v>
      </c>
      <c r="M31" s="10">
        <v>723.2</v>
      </c>
      <c r="N31" s="10">
        <v>723.2</v>
      </c>
      <c r="O31" s="12">
        <v>35</v>
      </c>
      <c r="P31" s="12">
        <v>2</v>
      </c>
      <c r="Q31" s="12">
        <v>2</v>
      </c>
      <c r="R31" s="35">
        <f>VLOOKUP(A31&amp;C31,Лист1!A:E,5,0)</f>
        <v>2211847.8284</v>
      </c>
      <c r="S31" s="35">
        <v>0</v>
      </c>
      <c r="T31" s="35">
        <v>0</v>
      </c>
      <c r="U31" s="35">
        <v>0</v>
      </c>
      <c r="V31" s="35">
        <f>'Таблица 2'!L31+'Таблица 2'!L32+'Таблица 2'!L33</f>
        <v>2211847.8284</v>
      </c>
      <c r="W31" s="36">
        <v>46022</v>
      </c>
    </row>
    <row r="32" spans="1:23">
      <c r="A32" s="33">
        <v>16</v>
      </c>
      <c r="B32" s="12">
        <v>16</v>
      </c>
      <c r="C32" s="34">
        <v>2025</v>
      </c>
      <c r="D32" s="33" t="s">
        <v>55</v>
      </c>
      <c r="E32" s="33" t="s">
        <v>60</v>
      </c>
      <c r="F32" s="12">
        <v>1</v>
      </c>
      <c r="G32" s="13">
        <v>1967</v>
      </c>
      <c r="H32" s="13">
        <v>1992</v>
      </c>
      <c r="I32" s="11" t="s">
        <v>61</v>
      </c>
      <c r="J32" s="11" t="s">
        <v>61</v>
      </c>
      <c r="K32" s="11" t="s">
        <v>61</v>
      </c>
      <c r="L32" s="10">
        <v>768.46</v>
      </c>
      <c r="M32" s="10">
        <v>710.66</v>
      </c>
      <c r="N32" s="10">
        <v>710.66</v>
      </c>
      <c r="O32" s="12">
        <v>37</v>
      </c>
      <c r="P32" s="12">
        <v>2</v>
      </c>
      <c r="Q32" s="12">
        <v>2</v>
      </c>
      <c r="R32" s="35">
        <f>VLOOKUP(A32&amp;C32,Лист1!A:E,5,0)</f>
        <v>866169.67079999996</v>
      </c>
      <c r="S32" s="35">
        <v>0</v>
      </c>
      <c r="T32" s="35">
        <v>0</v>
      </c>
      <c r="U32" s="35">
        <v>0</v>
      </c>
      <c r="V32" s="35">
        <f>'Таблица 2'!L34</f>
        <v>866169.67079999996</v>
      </c>
      <c r="W32" s="36">
        <v>46022</v>
      </c>
    </row>
    <row r="33" spans="1:23">
      <c r="A33" s="33">
        <v>18</v>
      </c>
      <c r="B33" s="12">
        <v>17</v>
      </c>
      <c r="C33" s="34">
        <v>2025</v>
      </c>
      <c r="D33" s="33" t="s">
        <v>55</v>
      </c>
      <c r="E33" s="33" t="s">
        <v>76</v>
      </c>
      <c r="F33" s="12">
        <v>1</v>
      </c>
      <c r="G33" s="13">
        <v>1958</v>
      </c>
      <c r="H33" s="13">
        <v>1994</v>
      </c>
      <c r="I33" s="11" t="s">
        <v>61</v>
      </c>
      <c r="J33" s="11" t="s">
        <v>61</v>
      </c>
      <c r="K33" s="11" t="s">
        <v>61</v>
      </c>
      <c r="L33" s="10">
        <v>457.2</v>
      </c>
      <c r="M33" s="10">
        <v>378.7</v>
      </c>
      <c r="N33" s="10">
        <v>378.7</v>
      </c>
      <c r="O33" s="12">
        <v>20</v>
      </c>
      <c r="P33" s="12">
        <v>2</v>
      </c>
      <c r="Q33" s="12">
        <v>1</v>
      </c>
      <c r="R33" s="35">
        <f>VLOOKUP(A33&amp;C33,Лист1!A:E,5,0)</f>
        <v>669910.92928000004</v>
      </c>
      <c r="S33" s="35">
        <v>0</v>
      </c>
      <c r="T33" s="35">
        <v>0</v>
      </c>
      <c r="U33" s="35">
        <v>0</v>
      </c>
      <c r="V33" s="35">
        <f>'Таблица 2'!L35+'Таблица 2'!L36</f>
        <v>669910.92928000004</v>
      </c>
      <c r="W33" s="36">
        <v>46022</v>
      </c>
    </row>
    <row r="34" spans="1:23">
      <c r="A34" s="33">
        <v>69</v>
      </c>
      <c r="B34" s="12">
        <v>18</v>
      </c>
      <c r="C34" s="34">
        <v>2025</v>
      </c>
      <c r="D34" s="33" t="s">
        <v>55</v>
      </c>
      <c r="E34" s="33" t="s">
        <v>68</v>
      </c>
      <c r="F34" s="12">
        <v>1</v>
      </c>
      <c r="G34" s="12">
        <v>1960</v>
      </c>
      <c r="H34" s="12" t="s">
        <v>64</v>
      </c>
      <c r="I34" s="11" t="s">
        <v>61</v>
      </c>
      <c r="J34" s="11" t="s">
        <v>61</v>
      </c>
      <c r="K34" s="11" t="s">
        <v>61</v>
      </c>
      <c r="L34" s="10">
        <v>384.4</v>
      </c>
      <c r="M34" s="10">
        <v>345.5</v>
      </c>
      <c r="N34" s="10">
        <v>345.5</v>
      </c>
      <c r="O34" s="12">
        <v>16</v>
      </c>
      <c r="P34" s="12">
        <v>2</v>
      </c>
      <c r="Q34" s="12">
        <v>1</v>
      </c>
      <c r="R34" s="35">
        <f>VLOOKUP(A34&amp;C34,Лист1!A:E,5,0)</f>
        <v>335632.04</v>
      </c>
      <c r="S34" s="35">
        <v>0</v>
      </c>
      <c r="T34" s="35">
        <v>0</v>
      </c>
      <c r="U34" s="35">
        <v>0</v>
      </c>
      <c r="V34" s="35">
        <f>'Таблица 2'!L37</f>
        <v>335632.04</v>
      </c>
      <c r="W34" s="36">
        <v>46022</v>
      </c>
    </row>
    <row r="35" spans="1:23">
      <c r="A35" s="33">
        <v>36</v>
      </c>
      <c r="B35" s="12">
        <v>19</v>
      </c>
      <c r="C35" s="34">
        <v>2025</v>
      </c>
      <c r="D35" s="33" t="s">
        <v>55</v>
      </c>
      <c r="E35" s="33" t="s">
        <v>71</v>
      </c>
      <c r="F35" s="12">
        <v>1</v>
      </c>
      <c r="G35" s="13">
        <v>1962</v>
      </c>
      <c r="H35" s="13">
        <v>2003</v>
      </c>
      <c r="I35" s="11" t="s">
        <v>61</v>
      </c>
      <c r="J35" s="11" t="s">
        <v>61</v>
      </c>
      <c r="K35" s="11" t="s">
        <v>61</v>
      </c>
      <c r="L35" s="10">
        <v>691</v>
      </c>
      <c r="M35" s="10">
        <v>647</v>
      </c>
      <c r="N35" s="10">
        <v>647</v>
      </c>
      <c r="O35" s="12">
        <v>27</v>
      </c>
      <c r="P35" s="12">
        <v>2</v>
      </c>
      <c r="Q35" s="12">
        <v>2</v>
      </c>
      <c r="R35" s="35">
        <f>VLOOKUP(A35&amp;C35,Лист1!A:E,5,0)</f>
        <v>587672.70400000003</v>
      </c>
      <c r="S35" s="35">
        <v>0</v>
      </c>
      <c r="T35" s="35">
        <v>0</v>
      </c>
      <c r="U35" s="35">
        <v>0</v>
      </c>
      <c r="V35" s="35">
        <f>'Таблица 2'!L38</f>
        <v>587672.70400000003</v>
      </c>
      <c r="W35" s="36">
        <v>46022</v>
      </c>
    </row>
    <row r="36" spans="1:23">
      <c r="A36" s="33">
        <v>38</v>
      </c>
      <c r="B36" s="12">
        <v>20</v>
      </c>
      <c r="C36" s="34">
        <v>2025</v>
      </c>
      <c r="D36" s="33" t="s">
        <v>55</v>
      </c>
      <c r="E36" s="33" t="s">
        <v>78</v>
      </c>
      <c r="F36" s="12">
        <v>1</v>
      </c>
      <c r="G36" s="13">
        <v>1966</v>
      </c>
      <c r="H36" s="12" t="s">
        <v>73</v>
      </c>
      <c r="I36" s="11" t="s">
        <v>61</v>
      </c>
      <c r="J36" s="11" t="s">
        <v>61</v>
      </c>
      <c r="K36" s="11" t="s">
        <v>61</v>
      </c>
      <c r="L36" s="10">
        <v>461</v>
      </c>
      <c r="M36" s="10">
        <v>414.6</v>
      </c>
      <c r="N36" s="10">
        <v>414.6</v>
      </c>
      <c r="O36" s="12">
        <v>19</v>
      </c>
      <c r="P36" s="12">
        <v>2</v>
      </c>
      <c r="Q36" s="12">
        <v>2</v>
      </c>
      <c r="R36" s="35">
        <f>VLOOKUP(A36&amp;C36,Лист1!A:E,5,0)</f>
        <v>526878.97600000002</v>
      </c>
      <c r="S36" s="35">
        <v>0</v>
      </c>
      <c r="T36" s="35">
        <v>0</v>
      </c>
      <c r="U36" s="35">
        <v>0</v>
      </c>
      <c r="V36" s="35">
        <f>'Таблица 2'!L39</f>
        <v>526878.97600000002</v>
      </c>
      <c r="W36" s="36">
        <v>46022</v>
      </c>
    </row>
    <row r="37" spans="1:23">
      <c r="A37" s="33">
        <v>39</v>
      </c>
      <c r="B37" s="12">
        <v>21</v>
      </c>
      <c r="C37" s="34">
        <v>2025</v>
      </c>
      <c r="D37" s="33" t="s">
        <v>55</v>
      </c>
      <c r="E37" s="33" t="s">
        <v>62</v>
      </c>
      <c r="F37" s="12">
        <v>1</v>
      </c>
      <c r="G37" s="12">
        <v>1970</v>
      </c>
      <c r="H37" s="12">
        <v>1992</v>
      </c>
      <c r="I37" s="11" t="s">
        <v>61</v>
      </c>
      <c r="J37" s="11" t="s">
        <v>61</v>
      </c>
      <c r="K37" s="11" t="s">
        <v>61</v>
      </c>
      <c r="L37" s="10">
        <v>416.1</v>
      </c>
      <c r="M37" s="10">
        <v>375.8</v>
      </c>
      <c r="N37" s="10">
        <v>375.8</v>
      </c>
      <c r="O37" s="12">
        <v>19</v>
      </c>
      <c r="P37" s="12">
        <v>2</v>
      </c>
      <c r="Q37" s="12">
        <v>2</v>
      </c>
      <c r="R37" s="35">
        <f>VLOOKUP(A37&amp;C37,Лист1!A:E,5,0)</f>
        <v>1353950.4761999999</v>
      </c>
      <c r="S37" s="35">
        <v>0</v>
      </c>
      <c r="T37" s="35">
        <v>0</v>
      </c>
      <c r="U37" s="35">
        <v>0</v>
      </c>
      <c r="V37" s="35">
        <f>'Таблица 2'!L40</f>
        <v>1353950.4761999999</v>
      </c>
      <c r="W37" s="36">
        <v>46022</v>
      </c>
    </row>
    <row r="38" spans="1:23">
      <c r="A38" s="33"/>
      <c r="B38" s="12"/>
      <c r="C38" s="12" t="s">
        <v>58</v>
      </c>
      <c r="D38" s="33"/>
      <c r="E38" s="33"/>
      <c r="F38" s="33"/>
      <c r="G38" s="33"/>
      <c r="H38" s="33"/>
      <c r="I38" s="33"/>
      <c r="J38" s="35"/>
      <c r="K38" s="35"/>
      <c r="L38" s="11">
        <f>SUM(L31:L37)</f>
        <v>3959.56</v>
      </c>
      <c r="M38" s="11">
        <f t="shared" ref="M38:N38" si="6">SUM(M31:M37)</f>
        <v>3595.4600000000005</v>
      </c>
      <c r="N38" s="11">
        <f t="shared" si="6"/>
        <v>3595.4600000000005</v>
      </c>
      <c r="O38" s="35"/>
      <c r="P38" s="35"/>
      <c r="Q38" s="35"/>
      <c r="R38" s="91">
        <f>SUM(R31:R37)</f>
        <v>6552062.6246799994</v>
      </c>
      <c r="S38" s="35">
        <f t="shared" ref="S38:V38" si="7">SUM(S31:S37)</f>
        <v>0</v>
      </c>
      <c r="T38" s="35">
        <f t="shared" si="7"/>
        <v>0</v>
      </c>
      <c r="U38" s="35">
        <f t="shared" si="7"/>
        <v>0</v>
      </c>
      <c r="V38" s="91">
        <f t="shared" si="7"/>
        <v>6552062.6246799994</v>
      </c>
      <c r="W38" s="33"/>
    </row>
    <row r="39" spans="1:23" s="39" customFormat="1">
      <c r="A39" s="33"/>
      <c r="B39" s="33"/>
      <c r="C39" s="33"/>
      <c r="D39" s="92" t="s">
        <v>81</v>
      </c>
      <c r="E39" s="93"/>
      <c r="F39" s="33"/>
      <c r="G39" s="33"/>
      <c r="H39" s="33"/>
      <c r="I39" s="33"/>
      <c r="J39" s="35"/>
      <c r="K39" s="35"/>
      <c r="L39" s="11">
        <f>L17+L30+L38</f>
        <v>12916.62</v>
      </c>
      <c r="M39" s="11">
        <f>M17+M30+M38</f>
        <v>11853.120000000003</v>
      </c>
      <c r="N39" s="11">
        <f>N17+N30+N38</f>
        <v>11853.120000000003</v>
      </c>
      <c r="O39" s="33"/>
      <c r="P39" s="33"/>
      <c r="Q39" s="33"/>
      <c r="R39" s="91">
        <f>R17+R30+R38</f>
        <v>25841793.423839994</v>
      </c>
      <c r="S39" s="35">
        <f>S17+S30+S38</f>
        <v>0</v>
      </c>
      <c r="T39" s="35">
        <f>T17+T30+T38</f>
        <v>0</v>
      </c>
      <c r="U39" s="35">
        <f>U17+U30+U38</f>
        <v>0</v>
      </c>
      <c r="V39" s="91">
        <f>V17+V30+V38</f>
        <v>17862200.403339997</v>
      </c>
      <c r="W39" s="33"/>
    </row>
    <row r="40" spans="1:23">
      <c r="C40" s="43"/>
    </row>
    <row r="41" spans="1:23">
      <c r="C41" s="43"/>
    </row>
    <row r="42" spans="1:23" ht="18">
      <c r="C42" s="49"/>
      <c r="D42" s="49"/>
      <c r="E42" s="49"/>
      <c r="F42" s="49"/>
      <c r="G42" s="49"/>
      <c r="H42" s="49"/>
      <c r="I42" s="49"/>
    </row>
    <row r="43" spans="1:23">
      <c r="C43" s="50"/>
      <c r="D43" s="50"/>
      <c r="E43" s="50"/>
      <c r="F43" s="50"/>
      <c r="G43" s="50"/>
      <c r="H43" s="50"/>
      <c r="I43" s="50"/>
    </row>
    <row r="44" spans="1:23">
      <c r="C44" s="50"/>
      <c r="D44" s="50"/>
      <c r="E44" s="50"/>
      <c r="F44" s="50"/>
      <c r="G44" s="50"/>
      <c r="H44" s="50"/>
      <c r="I44" s="50"/>
    </row>
    <row r="45" spans="1:23" ht="18">
      <c r="C45" s="49"/>
      <c r="D45" s="49"/>
      <c r="E45" s="49"/>
      <c r="F45" s="49"/>
      <c r="G45" s="49"/>
      <c r="H45" s="49"/>
      <c r="I45" s="49"/>
      <c r="J45" s="49"/>
    </row>
    <row r="46" spans="1:23" ht="18">
      <c r="C46" s="49"/>
      <c r="D46" s="49"/>
      <c r="E46" s="49"/>
      <c r="F46" s="49"/>
      <c r="G46" s="49"/>
      <c r="H46" s="49"/>
      <c r="I46" s="49"/>
      <c r="J46" s="49"/>
    </row>
    <row r="47" spans="1:23" ht="18">
      <c r="C47" s="49"/>
      <c r="D47" s="49"/>
      <c r="E47" s="49"/>
      <c r="F47" s="49"/>
      <c r="G47" s="49"/>
      <c r="H47" s="49"/>
      <c r="I47" s="49"/>
      <c r="J47" s="49"/>
    </row>
    <row r="48" spans="1:23" ht="18">
      <c r="C48" s="49"/>
      <c r="D48" s="49"/>
      <c r="E48" s="49"/>
      <c r="F48" s="49"/>
      <c r="G48" s="49"/>
      <c r="H48" s="49"/>
      <c r="I48" s="49"/>
      <c r="J48" s="49"/>
    </row>
    <row r="49" spans="3:10" ht="18">
      <c r="C49" s="49"/>
      <c r="D49" s="49"/>
      <c r="E49" s="49"/>
      <c r="F49" s="49"/>
      <c r="G49" s="49"/>
      <c r="H49" s="49"/>
      <c r="I49" s="49"/>
      <c r="J49" s="49"/>
    </row>
    <row r="50" spans="3:10" ht="18">
      <c r="C50" s="49"/>
      <c r="D50" s="49"/>
      <c r="E50" s="49"/>
      <c r="F50" s="49"/>
      <c r="G50" s="49"/>
      <c r="H50" s="49"/>
      <c r="I50" s="49"/>
      <c r="J50" s="49"/>
    </row>
  </sheetData>
  <autoFilter ref="A14:Q5931"/>
  <mergeCells count="36">
    <mergeCell ref="E13:E14"/>
    <mergeCell ref="D13:D14"/>
    <mergeCell ref="C13:C14"/>
    <mergeCell ref="D39:E39"/>
    <mergeCell ref="S1:V1"/>
    <mergeCell ref="S2:W2"/>
    <mergeCell ref="S3:W3"/>
    <mergeCell ref="S4:W4"/>
    <mergeCell ref="I13:K13"/>
    <mergeCell ref="G13:G14"/>
    <mergeCell ref="F13:F14"/>
    <mergeCell ref="W13:W14"/>
    <mergeCell ref="P13:P14"/>
    <mergeCell ref="Q13:Q14"/>
    <mergeCell ref="S5:V7"/>
    <mergeCell ref="C42:I42"/>
    <mergeCell ref="C43:I43"/>
    <mergeCell ref="C44:I44"/>
    <mergeCell ref="C45:J45"/>
    <mergeCell ref="A8:W8"/>
    <mergeCell ref="A9:W9"/>
    <mergeCell ref="A12:W12"/>
    <mergeCell ref="P11:W11"/>
    <mergeCell ref="R13:V13"/>
    <mergeCell ref="H13:H14"/>
    <mergeCell ref="O13:O14"/>
    <mergeCell ref="A13:A14"/>
    <mergeCell ref="M13:N13"/>
    <mergeCell ref="A10:W10"/>
    <mergeCell ref="L13:L14"/>
    <mergeCell ref="B13:B14"/>
    <mergeCell ref="C46:J46"/>
    <mergeCell ref="C47:J47"/>
    <mergeCell ref="C48:J48"/>
    <mergeCell ref="C49:J49"/>
    <mergeCell ref="C50:J50"/>
  </mergeCells>
  <pageMargins left="0.59055118110236227" right="0.39370078740157483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6"/>
  <sheetViews>
    <sheetView zoomScale="50" zoomScaleNormal="50" workbookViewId="0">
      <selection activeCell="A2" sqref="A2:O42"/>
    </sheetView>
  </sheetViews>
  <sheetFormatPr defaultColWidth="9.109375" defaultRowHeight="13.8"/>
  <cols>
    <col min="1" max="1" width="14.6640625" style="20" customWidth="1"/>
    <col min="2" max="2" width="17.88671875" style="20" customWidth="1"/>
    <col min="3" max="3" width="8.44140625" style="20" customWidth="1"/>
    <col min="4" max="4" width="17.6640625" style="20" customWidth="1"/>
    <col min="5" max="5" width="37.5546875" style="20" customWidth="1"/>
    <col min="6" max="6" width="34.109375" style="20" customWidth="1"/>
    <col min="7" max="7" width="19.109375" style="20" customWidth="1"/>
    <col min="8" max="8" width="64.6640625" style="20" customWidth="1"/>
    <col min="9" max="10" width="15" style="20" customWidth="1"/>
    <col min="11" max="11" width="32" style="20" customWidth="1"/>
    <col min="12" max="12" width="19.5546875" style="20" customWidth="1"/>
    <col min="13" max="13" width="17.6640625" style="21" customWidth="1"/>
    <col min="14" max="14" width="20.6640625" style="21" customWidth="1"/>
    <col min="15" max="15" width="19" style="21" customWidth="1"/>
    <col min="16" max="16384" width="9.109375" style="20"/>
  </cols>
  <sheetData>
    <row r="1" spans="1:15" ht="21" customHeight="1">
      <c r="A1" s="19"/>
      <c r="B1" s="19"/>
      <c r="C1" s="19"/>
    </row>
    <row r="3" spans="1:15" ht="55.5" customHeight="1">
      <c r="A3" s="94" t="s">
        <v>5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24" customHeight="1">
      <c r="O4" s="95" t="s">
        <v>49</v>
      </c>
    </row>
    <row r="5" spans="1:15" s="22" customFormat="1" ht="195.75" customHeight="1">
      <c r="A5" s="96" t="s">
        <v>41</v>
      </c>
      <c r="B5" s="97" t="s">
        <v>48</v>
      </c>
      <c r="C5" s="98" t="s">
        <v>39</v>
      </c>
      <c r="D5" s="96" t="s">
        <v>2</v>
      </c>
      <c r="E5" s="96" t="s">
        <v>1</v>
      </c>
      <c r="F5" s="96" t="s">
        <v>0</v>
      </c>
      <c r="G5" s="96" t="s">
        <v>47</v>
      </c>
      <c r="H5" s="96" t="s">
        <v>4</v>
      </c>
      <c r="I5" s="99" t="s">
        <v>53</v>
      </c>
      <c r="J5" s="99" t="s">
        <v>50</v>
      </c>
      <c r="K5" s="96" t="s">
        <v>54</v>
      </c>
      <c r="L5" s="96" t="s">
        <v>42</v>
      </c>
      <c r="M5" s="99" t="s">
        <v>52</v>
      </c>
      <c r="N5" s="99" t="s">
        <v>43</v>
      </c>
      <c r="O5" s="99" t="s">
        <v>51</v>
      </c>
    </row>
    <row r="6" spans="1:15" ht="15" customHeight="1">
      <c r="A6" s="23">
        <v>15</v>
      </c>
      <c r="B6" s="23">
        <v>108</v>
      </c>
      <c r="C6" s="23">
        <v>1</v>
      </c>
      <c r="D6" s="24">
        <v>2023</v>
      </c>
      <c r="E6" s="23" t="s">
        <v>55</v>
      </c>
      <c r="F6" s="23" t="s">
        <v>59</v>
      </c>
      <c r="G6" s="25">
        <v>1</v>
      </c>
      <c r="H6" s="17" t="s">
        <v>65</v>
      </c>
      <c r="I6" s="18">
        <v>630</v>
      </c>
      <c r="J6" s="18" t="s">
        <v>35</v>
      </c>
      <c r="K6" s="18">
        <v>5084</v>
      </c>
      <c r="L6" s="26">
        <f>M6+N6+O6</f>
        <v>3271462.4879999999</v>
      </c>
      <c r="M6" s="26">
        <f>K6*I6</f>
        <v>3202920</v>
      </c>
      <c r="N6" s="26">
        <f>M6*2.14%</f>
        <v>68542.488000000012</v>
      </c>
      <c r="O6" s="26">
        <v>0</v>
      </c>
    </row>
    <row r="7" spans="1:15" ht="15" customHeight="1">
      <c r="A7" s="23">
        <v>71</v>
      </c>
      <c r="B7" s="23">
        <v>559</v>
      </c>
      <c r="C7" s="23">
        <v>2</v>
      </c>
      <c r="D7" s="24">
        <v>2023</v>
      </c>
      <c r="E7" s="23" t="s">
        <v>55</v>
      </c>
      <c r="F7" s="23" t="s">
        <v>63</v>
      </c>
      <c r="G7" s="25">
        <v>1</v>
      </c>
      <c r="H7" s="17" t="s">
        <v>67</v>
      </c>
      <c r="I7" s="18">
        <v>138</v>
      </c>
      <c r="J7" s="18" t="s">
        <v>35</v>
      </c>
      <c r="K7" s="18">
        <v>5391</v>
      </c>
      <c r="L7" s="26">
        <f t="shared" ref="L7" si="0">M7+N7+O7</f>
        <v>759878.70120000001</v>
      </c>
      <c r="M7" s="26">
        <f t="shared" ref="M7" si="1">K7*I7</f>
        <v>743958</v>
      </c>
      <c r="N7" s="26">
        <f t="shared" ref="N7" si="2">M7*2.14%</f>
        <v>15920.701200000001</v>
      </c>
      <c r="O7" s="26">
        <v>0</v>
      </c>
    </row>
    <row r="8" spans="1:15" s="27" customFormat="1" ht="15" customHeight="1">
      <c r="A8" s="23"/>
      <c r="B8" s="23"/>
      <c r="C8" s="23"/>
      <c r="D8" s="23" t="s">
        <v>56</v>
      </c>
      <c r="E8" s="23"/>
      <c r="F8" s="23"/>
      <c r="G8" s="23"/>
      <c r="H8" s="23"/>
      <c r="I8" s="26"/>
      <c r="J8" s="26"/>
      <c r="K8" s="23"/>
      <c r="L8" s="91">
        <f>SUM(L6:L7)</f>
        <v>4031341.1891999999</v>
      </c>
      <c r="M8" s="91">
        <f>SUM(M6:M7)</f>
        <v>3946878</v>
      </c>
      <c r="N8" s="91">
        <f>SUM(N6:N7)</f>
        <v>84463.189200000008</v>
      </c>
      <c r="O8" s="100">
        <f>SUM(O6:O7)</f>
        <v>0</v>
      </c>
    </row>
    <row r="9" spans="1:15" ht="15" customHeight="1">
      <c r="A9" s="23">
        <v>69</v>
      </c>
      <c r="B9" s="23">
        <v>541</v>
      </c>
      <c r="C9" s="23">
        <v>3</v>
      </c>
      <c r="D9" s="24">
        <v>2024</v>
      </c>
      <c r="E9" s="23" t="s">
        <v>55</v>
      </c>
      <c r="F9" s="23" t="s">
        <v>68</v>
      </c>
      <c r="G9" s="25">
        <v>1</v>
      </c>
      <c r="H9" s="17" t="s">
        <v>66</v>
      </c>
      <c r="I9" s="18">
        <v>115</v>
      </c>
      <c r="J9" s="18" t="s">
        <v>35</v>
      </c>
      <c r="K9" s="18">
        <v>4186</v>
      </c>
      <c r="L9" s="26">
        <f>M9+N9+O9</f>
        <v>491691.74599999998</v>
      </c>
      <c r="M9" s="26">
        <f>K9*I9</f>
        <v>481390</v>
      </c>
      <c r="N9" s="26">
        <f t="shared" ref="N9:N31" si="3">M9*2.14%</f>
        <v>10301.746000000001</v>
      </c>
      <c r="O9" s="26">
        <v>0</v>
      </c>
    </row>
    <row r="10" spans="1:15" ht="15" customHeight="1">
      <c r="A10" s="23">
        <v>69</v>
      </c>
      <c r="B10" s="23">
        <v>534</v>
      </c>
      <c r="C10" s="23">
        <v>3</v>
      </c>
      <c r="D10" s="24">
        <v>2024</v>
      </c>
      <c r="E10" s="23" t="s">
        <v>55</v>
      </c>
      <c r="F10" s="23" t="s">
        <v>68</v>
      </c>
      <c r="G10" s="25">
        <v>1</v>
      </c>
      <c r="H10" s="17" t="s">
        <v>67</v>
      </c>
      <c r="I10" s="18">
        <v>48.1</v>
      </c>
      <c r="J10" s="18" t="s">
        <v>35</v>
      </c>
      <c r="K10" s="18">
        <v>5391</v>
      </c>
      <c r="L10" s="26">
        <f t="shared" ref="L10:L29" si="4">M10+N10+O10</f>
        <v>264856.27194000001</v>
      </c>
      <c r="M10" s="26">
        <f t="shared" ref="M10:M29" si="5">K10*I10</f>
        <v>259307.1</v>
      </c>
      <c r="N10" s="26">
        <f t="shared" ref="N10:N29" si="6">M10*2.14%</f>
        <v>5549.1719400000011</v>
      </c>
      <c r="O10" s="26">
        <v>0</v>
      </c>
    </row>
    <row r="11" spans="1:15" ht="15" customHeight="1">
      <c r="A11" s="23">
        <v>15</v>
      </c>
      <c r="B11" s="23">
        <v>110</v>
      </c>
      <c r="C11" s="23">
        <v>4</v>
      </c>
      <c r="D11" s="24">
        <v>2024</v>
      </c>
      <c r="E11" s="23" t="s">
        <v>55</v>
      </c>
      <c r="F11" s="23" t="s">
        <v>59</v>
      </c>
      <c r="G11" s="25">
        <v>1</v>
      </c>
      <c r="H11" s="17" t="s">
        <v>66</v>
      </c>
      <c r="I11" s="18">
        <v>234</v>
      </c>
      <c r="J11" s="18" t="s">
        <v>35</v>
      </c>
      <c r="K11" s="18">
        <v>4186</v>
      </c>
      <c r="L11" s="26">
        <f t="shared" si="4"/>
        <v>1000485.8136</v>
      </c>
      <c r="M11" s="26">
        <f t="shared" si="5"/>
        <v>979524</v>
      </c>
      <c r="N11" s="26">
        <f t="shared" si="6"/>
        <v>20961.813600000001</v>
      </c>
      <c r="O11" s="26">
        <v>0</v>
      </c>
    </row>
    <row r="12" spans="1:15" ht="15" customHeight="1">
      <c r="A12" s="23">
        <v>16</v>
      </c>
      <c r="B12" s="23">
        <v>117</v>
      </c>
      <c r="C12" s="23">
        <v>5</v>
      </c>
      <c r="D12" s="24">
        <v>2024</v>
      </c>
      <c r="E12" s="23" t="s">
        <v>55</v>
      </c>
      <c r="F12" s="23" t="s">
        <v>60</v>
      </c>
      <c r="G12" s="25">
        <v>1</v>
      </c>
      <c r="H12" s="17" t="s">
        <v>90</v>
      </c>
      <c r="I12" s="18">
        <v>109.6</v>
      </c>
      <c r="J12" s="18" t="s">
        <v>79</v>
      </c>
      <c r="K12" s="18">
        <v>1773</v>
      </c>
      <c r="L12" s="26">
        <f t="shared" si="4"/>
        <v>198479.26512</v>
      </c>
      <c r="M12" s="26">
        <f t="shared" si="5"/>
        <v>194320.8</v>
      </c>
      <c r="N12" s="26">
        <f t="shared" si="6"/>
        <v>4158.4651199999998</v>
      </c>
      <c r="O12" s="26">
        <v>0</v>
      </c>
    </row>
    <row r="13" spans="1:15" ht="15" customHeight="1">
      <c r="A13" s="23">
        <v>29</v>
      </c>
      <c r="B13" s="23">
        <v>163</v>
      </c>
      <c r="C13" s="23">
        <v>6</v>
      </c>
      <c r="D13" s="24">
        <v>2024</v>
      </c>
      <c r="E13" s="23" t="s">
        <v>55</v>
      </c>
      <c r="F13" s="23" t="s">
        <v>69</v>
      </c>
      <c r="G13" s="25">
        <v>1</v>
      </c>
      <c r="H13" s="17" t="s">
        <v>89</v>
      </c>
      <c r="I13" s="18">
        <v>163.5</v>
      </c>
      <c r="J13" s="18" t="s">
        <v>79</v>
      </c>
      <c r="K13" s="18">
        <v>3100</v>
      </c>
      <c r="L13" s="26">
        <f t="shared" si="4"/>
        <v>517696.59</v>
      </c>
      <c r="M13" s="26">
        <f t="shared" si="5"/>
        <v>506850</v>
      </c>
      <c r="N13" s="26">
        <f t="shared" si="6"/>
        <v>10846.590000000002</v>
      </c>
      <c r="O13" s="26">
        <v>0</v>
      </c>
    </row>
    <row r="14" spans="1:15" ht="15" customHeight="1">
      <c r="A14" s="23">
        <v>35</v>
      </c>
      <c r="B14" s="23">
        <v>229</v>
      </c>
      <c r="C14" s="23">
        <v>7</v>
      </c>
      <c r="D14" s="24">
        <v>2024</v>
      </c>
      <c r="E14" s="23" t="s">
        <v>55</v>
      </c>
      <c r="F14" s="23" t="s">
        <v>70</v>
      </c>
      <c r="G14" s="25">
        <v>1</v>
      </c>
      <c r="H14" s="17" t="s">
        <v>90</v>
      </c>
      <c r="I14" s="18">
        <v>151.1</v>
      </c>
      <c r="J14" s="18" t="s">
        <v>79</v>
      </c>
      <c r="K14" s="18">
        <v>1773</v>
      </c>
      <c r="L14" s="26">
        <f t="shared" si="4"/>
        <v>273633.36641999998</v>
      </c>
      <c r="M14" s="26">
        <f t="shared" si="5"/>
        <v>267900.3</v>
      </c>
      <c r="N14" s="26">
        <f t="shared" si="6"/>
        <v>5733.0664200000001</v>
      </c>
      <c r="O14" s="26">
        <v>0</v>
      </c>
    </row>
    <row r="15" spans="1:15" ht="15" customHeight="1">
      <c r="A15" s="23">
        <v>36</v>
      </c>
      <c r="B15" s="20">
        <v>246</v>
      </c>
      <c r="C15" s="23">
        <v>8</v>
      </c>
      <c r="D15" s="24">
        <v>2024</v>
      </c>
      <c r="E15" s="23" t="s">
        <v>55</v>
      </c>
      <c r="F15" s="23" t="s">
        <v>71</v>
      </c>
      <c r="G15" s="25">
        <v>1</v>
      </c>
      <c r="H15" s="17" t="s">
        <v>65</v>
      </c>
      <c r="I15" s="18">
        <v>369.7</v>
      </c>
      <c r="J15" s="18" t="s">
        <v>35</v>
      </c>
      <c r="K15" s="18">
        <v>5955</v>
      </c>
      <c r="L15" s="26">
        <f t="shared" si="4"/>
        <v>2248676.9589</v>
      </c>
      <c r="M15" s="26">
        <f t="shared" si="5"/>
        <v>2201563.5</v>
      </c>
      <c r="N15" s="26">
        <f t="shared" si="6"/>
        <v>47113.458900000005</v>
      </c>
      <c r="O15" s="26">
        <v>0</v>
      </c>
    </row>
    <row r="16" spans="1:15" ht="15" customHeight="1">
      <c r="A16" s="23">
        <v>36</v>
      </c>
      <c r="B16" s="23">
        <v>247</v>
      </c>
      <c r="C16" s="23">
        <v>8</v>
      </c>
      <c r="D16" s="24">
        <v>2024</v>
      </c>
      <c r="E16" s="23" t="s">
        <v>55</v>
      </c>
      <c r="F16" s="23" t="s">
        <v>71</v>
      </c>
      <c r="G16" s="25">
        <v>1</v>
      </c>
      <c r="H16" s="17" t="s">
        <v>66</v>
      </c>
      <c r="I16" s="18">
        <v>207</v>
      </c>
      <c r="J16" s="18" t="s">
        <v>35</v>
      </c>
      <c r="K16" s="18">
        <v>4186</v>
      </c>
      <c r="L16" s="26">
        <f t="shared" si="4"/>
        <v>885045.14280000003</v>
      </c>
      <c r="M16" s="26">
        <f t="shared" si="5"/>
        <v>866502</v>
      </c>
      <c r="N16" s="26">
        <f t="shared" si="6"/>
        <v>18543.142800000001</v>
      </c>
      <c r="O16" s="26">
        <v>0</v>
      </c>
    </row>
    <row r="17" spans="1:15" ht="15" customHeight="1">
      <c r="A17" s="23">
        <v>36</v>
      </c>
      <c r="B17" s="23">
        <v>239</v>
      </c>
      <c r="C17" s="23">
        <v>8</v>
      </c>
      <c r="D17" s="24">
        <v>2024</v>
      </c>
      <c r="E17" s="23" t="s">
        <v>55</v>
      </c>
      <c r="F17" s="23" t="s">
        <v>71</v>
      </c>
      <c r="G17" s="25">
        <v>1</v>
      </c>
      <c r="H17" s="17" t="s">
        <v>67</v>
      </c>
      <c r="I17" s="18">
        <v>86.4</v>
      </c>
      <c r="J17" s="18" t="s">
        <v>35</v>
      </c>
      <c r="K17" s="18">
        <v>5391</v>
      </c>
      <c r="L17" s="26">
        <f t="shared" si="4"/>
        <v>475750.14336000005</v>
      </c>
      <c r="M17" s="26">
        <f t="shared" si="5"/>
        <v>465782.4</v>
      </c>
      <c r="N17" s="26">
        <f t="shared" si="6"/>
        <v>9967.7433600000022</v>
      </c>
      <c r="O17" s="26">
        <v>0</v>
      </c>
    </row>
    <row r="18" spans="1:15" ht="15" customHeight="1">
      <c r="A18" s="23">
        <v>39</v>
      </c>
      <c r="B18" s="23">
        <v>269</v>
      </c>
      <c r="C18" s="23">
        <v>9</v>
      </c>
      <c r="D18" s="24">
        <v>2024</v>
      </c>
      <c r="E18" s="23" t="s">
        <v>55</v>
      </c>
      <c r="F18" s="23" t="s">
        <v>62</v>
      </c>
      <c r="G18" s="25">
        <v>1</v>
      </c>
      <c r="H18" s="23" t="s">
        <v>66</v>
      </c>
      <c r="I18" s="18">
        <v>124</v>
      </c>
      <c r="J18" s="18" t="s">
        <v>35</v>
      </c>
      <c r="K18" s="18">
        <v>4186</v>
      </c>
      <c r="L18" s="26">
        <f>M18+N18+O18</f>
        <v>530171.96959999995</v>
      </c>
      <c r="M18" s="26">
        <f>K18*I18</f>
        <v>519064</v>
      </c>
      <c r="N18" s="26">
        <f>M18*2.14%</f>
        <v>11107.9696</v>
      </c>
      <c r="O18" s="26">
        <v>0</v>
      </c>
    </row>
    <row r="19" spans="1:15" ht="15" customHeight="1">
      <c r="A19" s="23">
        <v>39</v>
      </c>
      <c r="B19" s="23">
        <v>267</v>
      </c>
      <c r="C19" s="23">
        <v>9</v>
      </c>
      <c r="D19" s="24">
        <v>2024</v>
      </c>
      <c r="E19" s="23" t="s">
        <v>55</v>
      </c>
      <c r="F19" s="23" t="s">
        <v>62</v>
      </c>
      <c r="G19" s="25">
        <v>1</v>
      </c>
      <c r="H19" s="17" t="s">
        <v>91</v>
      </c>
      <c r="I19" s="18">
        <v>126.7</v>
      </c>
      <c r="J19" s="18" t="s">
        <v>79</v>
      </c>
      <c r="K19" s="18">
        <v>2710</v>
      </c>
      <c r="L19" s="26">
        <f t="shared" si="4"/>
        <v>350704.83980000002</v>
      </c>
      <c r="M19" s="26">
        <f t="shared" si="5"/>
        <v>343357</v>
      </c>
      <c r="N19" s="26">
        <f t="shared" si="6"/>
        <v>7347.8398000000007</v>
      </c>
      <c r="O19" s="26">
        <v>0</v>
      </c>
    </row>
    <row r="20" spans="1:15" ht="15" customHeight="1">
      <c r="A20" s="23">
        <v>39</v>
      </c>
      <c r="B20" s="23">
        <v>266</v>
      </c>
      <c r="C20" s="23">
        <v>9</v>
      </c>
      <c r="D20" s="24">
        <v>2024</v>
      </c>
      <c r="E20" s="23" t="s">
        <v>55</v>
      </c>
      <c r="F20" s="23" t="s">
        <v>62</v>
      </c>
      <c r="G20" s="25">
        <v>1</v>
      </c>
      <c r="H20" s="17" t="s">
        <v>89</v>
      </c>
      <c r="I20" s="18">
        <v>162.69999999999999</v>
      </c>
      <c r="J20" s="18" t="s">
        <v>79</v>
      </c>
      <c r="K20" s="18">
        <v>3100</v>
      </c>
      <c r="L20" s="26">
        <f t="shared" si="4"/>
        <v>515163.51799999992</v>
      </c>
      <c r="M20" s="26">
        <f t="shared" si="5"/>
        <v>504369.99999999994</v>
      </c>
      <c r="N20" s="26">
        <f t="shared" si="6"/>
        <v>10793.518</v>
      </c>
      <c r="O20" s="26">
        <v>0</v>
      </c>
    </row>
    <row r="21" spans="1:15" ht="15" customHeight="1">
      <c r="A21" s="23">
        <v>41</v>
      </c>
      <c r="B21" s="23">
        <v>288</v>
      </c>
      <c r="C21" s="23">
        <v>10</v>
      </c>
      <c r="D21" s="24">
        <v>2024</v>
      </c>
      <c r="E21" s="23" t="s">
        <v>55</v>
      </c>
      <c r="F21" s="23" t="s">
        <v>72</v>
      </c>
      <c r="G21" s="25">
        <v>1</v>
      </c>
      <c r="H21" s="17" t="s">
        <v>89</v>
      </c>
      <c r="I21" s="18">
        <v>164.7</v>
      </c>
      <c r="J21" s="18" t="s">
        <v>79</v>
      </c>
      <c r="K21" s="18">
        <v>3100</v>
      </c>
      <c r="L21" s="26">
        <f t="shared" si="4"/>
        <v>521496.19799999992</v>
      </c>
      <c r="M21" s="26">
        <f t="shared" si="5"/>
        <v>510569.99999999994</v>
      </c>
      <c r="N21" s="26">
        <f t="shared" si="6"/>
        <v>10926.198</v>
      </c>
      <c r="O21" s="26">
        <v>0</v>
      </c>
    </row>
    <row r="22" spans="1:15" ht="15" customHeight="1">
      <c r="A22" s="23">
        <v>71</v>
      </c>
      <c r="B22" s="20">
        <v>566</v>
      </c>
      <c r="C22" s="23">
        <v>11</v>
      </c>
      <c r="D22" s="24">
        <v>2024</v>
      </c>
      <c r="E22" s="23" t="s">
        <v>55</v>
      </c>
      <c r="F22" s="23" t="s">
        <v>63</v>
      </c>
      <c r="G22" s="25">
        <v>1</v>
      </c>
      <c r="H22" s="17" t="s">
        <v>65</v>
      </c>
      <c r="I22" s="18">
        <v>204.6</v>
      </c>
      <c r="J22" s="18" t="s">
        <v>35</v>
      </c>
      <c r="K22" s="18">
        <v>5955</v>
      </c>
      <c r="L22" s="26">
        <f t="shared" si="4"/>
        <v>1244466.6102</v>
      </c>
      <c r="M22" s="26">
        <f t="shared" si="5"/>
        <v>1218393</v>
      </c>
      <c r="N22" s="26">
        <f t="shared" si="6"/>
        <v>26073.610200000003</v>
      </c>
      <c r="O22" s="26">
        <v>0</v>
      </c>
    </row>
    <row r="23" spans="1:15" ht="15" customHeight="1">
      <c r="A23" s="23">
        <v>71</v>
      </c>
      <c r="B23" s="20">
        <v>567</v>
      </c>
      <c r="C23" s="23">
        <v>11</v>
      </c>
      <c r="D23" s="24">
        <v>2024</v>
      </c>
      <c r="E23" s="23" t="s">
        <v>55</v>
      </c>
      <c r="F23" s="23" t="s">
        <v>63</v>
      </c>
      <c r="G23" s="25">
        <v>1</v>
      </c>
      <c r="H23" s="17" t="s">
        <v>66</v>
      </c>
      <c r="I23" s="18">
        <v>114</v>
      </c>
      <c r="J23" s="18" t="s">
        <v>35</v>
      </c>
      <c r="K23" s="18">
        <v>4186</v>
      </c>
      <c r="L23" s="26">
        <f t="shared" si="4"/>
        <v>487416.16560000001</v>
      </c>
      <c r="M23" s="26">
        <f t="shared" si="5"/>
        <v>477204</v>
      </c>
      <c r="N23" s="26">
        <f t="shared" si="6"/>
        <v>10212.1656</v>
      </c>
      <c r="O23" s="26">
        <v>0</v>
      </c>
    </row>
    <row r="24" spans="1:15" ht="15" customHeight="1">
      <c r="A24" s="23">
        <v>71</v>
      </c>
      <c r="B24" s="23">
        <v>558</v>
      </c>
      <c r="C24" s="23">
        <v>11</v>
      </c>
      <c r="D24" s="24">
        <v>2024</v>
      </c>
      <c r="E24" s="23" t="s">
        <v>55</v>
      </c>
      <c r="F24" s="23" t="s">
        <v>63</v>
      </c>
      <c r="G24" s="25">
        <v>1</v>
      </c>
      <c r="H24" s="17" t="s">
        <v>89</v>
      </c>
      <c r="I24" s="18">
        <v>105.9</v>
      </c>
      <c r="J24" s="18" t="s">
        <v>79</v>
      </c>
      <c r="K24" s="18">
        <v>3100</v>
      </c>
      <c r="L24" s="26">
        <f t="shared" si="4"/>
        <v>335315.40600000002</v>
      </c>
      <c r="M24" s="26">
        <f t="shared" si="5"/>
        <v>328290</v>
      </c>
      <c r="N24" s="26">
        <f t="shared" si="6"/>
        <v>7025.4060000000009</v>
      </c>
      <c r="O24" s="26">
        <v>0</v>
      </c>
    </row>
    <row r="25" spans="1:15" ht="15" customHeight="1">
      <c r="A25" s="23">
        <v>54</v>
      </c>
      <c r="B25" s="20">
        <v>380</v>
      </c>
      <c r="C25" s="23">
        <v>12</v>
      </c>
      <c r="D25" s="24">
        <v>2024</v>
      </c>
      <c r="E25" s="23" t="s">
        <v>55</v>
      </c>
      <c r="F25" s="23" t="s">
        <v>92</v>
      </c>
      <c r="G25" s="25">
        <v>1</v>
      </c>
      <c r="H25" s="17" t="s">
        <v>66</v>
      </c>
      <c r="I25" s="18">
        <v>204</v>
      </c>
      <c r="J25" s="18" t="s">
        <v>35</v>
      </c>
      <c r="K25" s="18">
        <v>4186</v>
      </c>
      <c r="L25" s="26">
        <f t="shared" si="4"/>
        <v>872218.40159999998</v>
      </c>
      <c r="M25" s="26">
        <f t="shared" si="5"/>
        <v>853944</v>
      </c>
      <c r="N25" s="26">
        <f t="shared" si="6"/>
        <v>18274.401600000001</v>
      </c>
      <c r="O25" s="26">
        <v>0</v>
      </c>
    </row>
    <row r="26" spans="1:15" ht="15" customHeight="1">
      <c r="A26" s="23">
        <v>54</v>
      </c>
      <c r="B26" s="20">
        <v>382</v>
      </c>
      <c r="C26" s="23">
        <v>12</v>
      </c>
      <c r="D26" s="24">
        <v>2024</v>
      </c>
      <c r="E26" s="23" t="s">
        <v>55</v>
      </c>
      <c r="F26" s="23" t="s">
        <v>92</v>
      </c>
      <c r="G26" s="25">
        <v>1</v>
      </c>
      <c r="H26" s="17" t="s">
        <v>67</v>
      </c>
      <c r="I26" s="18">
        <v>85.4</v>
      </c>
      <c r="J26" s="18" t="s">
        <v>35</v>
      </c>
      <c r="K26" s="18">
        <v>5391</v>
      </c>
      <c r="L26" s="26">
        <f t="shared" si="4"/>
        <v>470243.77596</v>
      </c>
      <c r="M26" s="26">
        <f t="shared" si="5"/>
        <v>460391.4</v>
      </c>
      <c r="N26" s="26">
        <f t="shared" si="6"/>
        <v>9852.3759600000012</v>
      </c>
      <c r="O26" s="26">
        <v>0</v>
      </c>
    </row>
    <row r="27" spans="1:15" ht="15" customHeight="1">
      <c r="A27" s="23">
        <v>63</v>
      </c>
      <c r="B27" s="23">
        <v>469</v>
      </c>
      <c r="C27" s="23">
        <v>13</v>
      </c>
      <c r="D27" s="24">
        <v>2024</v>
      </c>
      <c r="E27" s="23" t="s">
        <v>55</v>
      </c>
      <c r="F27" s="23" t="s">
        <v>74</v>
      </c>
      <c r="G27" s="25">
        <v>1</v>
      </c>
      <c r="H27" s="17" t="s">
        <v>65</v>
      </c>
      <c r="I27" s="18">
        <v>273.2</v>
      </c>
      <c r="J27" s="18" t="s">
        <v>35</v>
      </c>
      <c r="K27" s="18">
        <v>5955</v>
      </c>
      <c r="L27" s="26">
        <f t="shared" si="4"/>
        <v>1661721.7884</v>
      </c>
      <c r="M27" s="26">
        <f t="shared" si="5"/>
        <v>1626906</v>
      </c>
      <c r="N27" s="26">
        <f t="shared" si="6"/>
        <v>34815.788400000005</v>
      </c>
      <c r="O27" s="26">
        <v>0</v>
      </c>
    </row>
    <row r="28" spans="1:15" ht="15" customHeight="1">
      <c r="A28" s="23">
        <v>66</v>
      </c>
      <c r="B28" s="20">
        <v>507</v>
      </c>
      <c r="C28" s="23">
        <v>14</v>
      </c>
      <c r="D28" s="24">
        <v>2024</v>
      </c>
      <c r="E28" s="23" t="s">
        <v>55</v>
      </c>
      <c r="F28" s="23" t="s">
        <v>75</v>
      </c>
      <c r="G28" s="25">
        <v>1</v>
      </c>
      <c r="H28" s="17" t="s">
        <v>65</v>
      </c>
      <c r="I28" s="18">
        <v>281.39999999999998</v>
      </c>
      <c r="J28" s="18" t="s">
        <v>35</v>
      </c>
      <c r="K28" s="18">
        <v>5955</v>
      </c>
      <c r="L28" s="26">
        <f t="shared" si="4"/>
        <v>1711597.7717999998</v>
      </c>
      <c r="M28" s="26">
        <f t="shared" si="5"/>
        <v>1675736.9999999998</v>
      </c>
      <c r="N28" s="26">
        <f t="shared" si="6"/>
        <v>35860.771800000002</v>
      </c>
      <c r="O28" s="26">
        <v>0</v>
      </c>
    </row>
    <row r="29" spans="1:15" ht="15" customHeight="1">
      <c r="A29" s="23">
        <v>66</v>
      </c>
      <c r="B29" s="23">
        <v>505</v>
      </c>
      <c r="C29" s="23">
        <v>14</v>
      </c>
      <c r="D29" s="24">
        <v>2024</v>
      </c>
      <c r="E29" s="23" t="s">
        <v>55</v>
      </c>
      <c r="F29" s="23" t="s">
        <v>75</v>
      </c>
      <c r="G29" s="25">
        <v>1</v>
      </c>
      <c r="H29" s="17" t="s">
        <v>90</v>
      </c>
      <c r="I29" s="18">
        <v>111.3</v>
      </c>
      <c r="J29" s="18" t="s">
        <v>79</v>
      </c>
      <c r="K29" s="18">
        <v>1773</v>
      </c>
      <c r="L29" s="26">
        <f t="shared" si="4"/>
        <v>201557.86686000001</v>
      </c>
      <c r="M29" s="26">
        <f t="shared" si="5"/>
        <v>197334.9</v>
      </c>
      <c r="N29" s="26">
        <f t="shared" si="6"/>
        <v>4222.9668600000005</v>
      </c>
      <c r="O29" s="26">
        <v>0</v>
      </c>
    </row>
    <row r="30" spans="1:15" s="27" customFormat="1" ht="15" customHeight="1">
      <c r="A30" s="23"/>
      <c r="B30" s="23"/>
      <c r="C30" s="23"/>
      <c r="D30" s="23" t="s">
        <v>57</v>
      </c>
      <c r="E30" s="23"/>
      <c r="F30" s="23"/>
      <c r="G30" s="23"/>
      <c r="H30" s="23"/>
      <c r="I30" s="26"/>
      <c r="J30" s="26"/>
      <c r="K30" s="23"/>
      <c r="L30" s="91">
        <f>SUM(L9:L29)</f>
        <v>15258389.609959997</v>
      </c>
      <c r="M30" s="91">
        <f>SUM(M9:M29)</f>
        <v>14938701.400000002</v>
      </c>
      <c r="N30" s="91">
        <f>SUM(N9:N29)</f>
        <v>319688.20996000001</v>
      </c>
      <c r="O30" s="100">
        <f>SUM(O9:O29)</f>
        <v>0</v>
      </c>
    </row>
    <row r="31" spans="1:15" ht="15" customHeight="1">
      <c r="A31" s="23">
        <v>15</v>
      </c>
      <c r="B31" s="23">
        <v>107</v>
      </c>
      <c r="C31" s="23">
        <v>15</v>
      </c>
      <c r="D31" s="24">
        <v>2025</v>
      </c>
      <c r="E31" s="23" t="s">
        <v>55</v>
      </c>
      <c r="F31" s="23" t="s">
        <v>59</v>
      </c>
      <c r="G31" s="25">
        <v>1</v>
      </c>
      <c r="H31" s="17" t="s">
        <v>91</v>
      </c>
      <c r="I31" s="18">
        <v>197.1</v>
      </c>
      <c r="J31" s="18" t="s">
        <v>79</v>
      </c>
      <c r="K31" s="18">
        <v>2710</v>
      </c>
      <c r="L31" s="26">
        <f>M31+N31+O31</f>
        <v>545571.61739999999</v>
      </c>
      <c r="M31" s="26">
        <f t="shared" ref="M31" si="7">K31*I31</f>
        <v>534141</v>
      </c>
      <c r="N31" s="26">
        <f t="shared" si="3"/>
        <v>11430.617400000001</v>
      </c>
      <c r="O31" s="26">
        <f>SUM(O10:O30)</f>
        <v>0</v>
      </c>
    </row>
    <row r="32" spans="1:15" ht="15" customHeight="1">
      <c r="A32" s="23">
        <v>15</v>
      </c>
      <c r="B32" s="23">
        <v>106</v>
      </c>
      <c r="C32" s="23">
        <v>15</v>
      </c>
      <c r="D32" s="24">
        <v>2025</v>
      </c>
      <c r="E32" s="23" t="s">
        <v>55</v>
      </c>
      <c r="F32" s="23" t="s">
        <v>59</v>
      </c>
      <c r="G32" s="25">
        <v>1</v>
      </c>
      <c r="H32" s="17" t="s">
        <v>89</v>
      </c>
      <c r="I32" s="18">
        <v>248.1</v>
      </c>
      <c r="J32" s="18" t="s">
        <v>79</v>
      </c>
      <c r="K32" s="18">
        <v>3100</v>
      </c>
      <c r="L32" s="26">
        <f t="shared" ref="L32:L40" si="8">M32+N32+O32</f>
        <v>785568.95400000003</v>
      </c>
      <c r="M32" s="26">
        <f t="shared" ref="M32:M40" si="9">K32*I32</f>
        <v>769110</v>
      </c>
      <c r="N32" s="26">
        <f t="shared" ref="N32:N40" si="10">M32*2.14%</f>
        <v>16458.954000000002</v>
      </c>
      <c r="O32" s="26">
        <f>SUM(O11:O31)</f>
        <v>0</v>
      </c>
    </row>
    <row r="33" spans="1:15" ht="15" customHeight="1">
      <c r="A33" s="23">
        <v>15</v>
      </c>
      <c r="B33" s="23">
        <v>109</v>
      </c>
      <c r="C33" s="23">
        <v>15</v>
      </c>
      <c r="D33" s="24">
        <v>2025</v>
      </c>
      <c r="E33" s="23" t="s">
        <v>55</v>
      </c>
      <c r="F33" s="23" t="s">
        <v>59</v>
      </c>
      <c r="G33" s="25">
        <v>1</v>
      </c>
      <c r="H33" s="17" t="s">
        <v>80</v>
      </c>
      <c r="I33" s="18">
        <v>260.5</v>
      </c>
      <c r="J33" s="18" t="s">
        <v>35</v>
      </c>
      <c r="K33" s="18">
        <v>3310</v>
      </c>
      <c r="L33" s="26">
        <f t="shared" si="8"/>
        <v>880707.25699999998</v>
      </c>
      <c r="M33" s="26">
        <f t="shared" si="9"/>
        <v>862255</v>
      </c>
      <c r="N33" s="26">
        <f t="shared" si="10"/>
        <v>18452.257000000001</v>
      </c>
      <c r="O33" s="26">
        <f>SUM(O12:O32)</f>
        <v>0</v>
      </c>
    </row>
    <row r="34" spans="1:15" ht="15" customHeight="1">
      <c r="A34" s="23">
        <v>16</v>
      </c>
      <c r="B34" s="23">
        <v>121</v>
      </c>
      <c r="C34" s="23">
        <v>16</v>
      </c>
      <c r="D34" s="24">
        <v>2025</v>
      </c>
      <c r="E34" s="23" t="s">
        <v>55</v>
      </c>
      <c r="F34" s="23" t="s">
        <v>60</v>
      </c>
      <c r="G34" s="25">
        <v>1</v>
      </c>
      <c r="H34" s="17" t="s">
        <v>80</v>
      </c>
      <c r="I34" s="18">
        <v>256.2</v>
      </c>
      <c r="J34" s="18" t="s">
        <v>35</v>
      </c>
      <c r="K34" s="18">
        <v>3310</v>
      </c>
      <c r="L34" s="26">
        <f t="shared" si="8"/>
        <v>866169.67079999996</v>
      </c>
      <c r="M34" s="26">
        <f t="shared" si="9"/>
        <v>848022</v>
      </c>
      <c r="N34" s="26">
        <f t="shared" si="10"/>
        <v>18147.670800000004</v>
      </c>
      <c r="O34" s="26">
        <f>SUM(O13:O33)</f>
        <v>0</v>
      </c>
    </row>
    <row r="35" spans="1:15" ht="15" customHeight="1">
      <c r="A35" s="23">
        <v>18</v>
      </c>
      <c r="B35" s="23">
        <v>126</v>
      </c>
      <c r="C35" s="23">
        <v>17</v>
      </c>
      <c r="D35" s="24">
        <v>2025</v>
      </c>
      <c r="E35" s="23" t="s">
        <v>55</v>
      </c>
      <c r="F35" s="23" t="s">
        <v>76</v>
      </c>
      <c r="G35" s="25">
        <v>1</v>
      </c>
      <c r="H35" s="17" t="s">
        <v>89</v>
      </c>
      <c r="I35" s="18">
        <v>112.1</v>
      </c>
      <c r="J35" s="18" t="s">
        <v>79</v>
      </c>
      <c r="K35" s="18">
        <v>3100</v>
      </c>
      <c r="L35" s="26">
        <f t="shared" si="8"/>
        <v>354946.71399999998</v>
      </c>
      <c r="M35" s="26">
        <f t="shared" si="9"/>
        <v>347510</v>
      </c>
      <c r="N35" s="26">
        <f t="shared" si="10"/>
        <v>7436.7140000000009</v>
      </c>
      <c r="O35" s="26">
        <f>SUM(O14:O34)</f>
        <v>0</v>
      </c>
    </row>
    <row r="36" spans="1:15" ht="15" customHeight="1">
      <c r="A36" s="23">
        <v>18</v>
      </c>
      <c r="B36" s="23">
        <v>127</v>
      </c>
      <c r="C36" s="23">
        <v>17</v>
      </c>
      <c r="D36" s="24">
        <v>2025</v>
      </c>
      <c r="E36" s="23" t="s">
        <v>55</v>
      </c>
      <c r="F36" s="23" t="s">
        <v>76</v>
      </c>
      <c r="G36" s="25">
        <v>1</v>
      </c>
      <c r="H36" s="17" t="s">
        <v>67</v>
      </c>
      <c r="I36" s="18">
        <v>57.2</v>
      </c>
      <c r="J36" s="18" t="s">
        <v>35</v>
      </c>
      <c r="K36" s="18">
        <v>5391</v>
      </c>
      <c r="L36" s="26">
        <f t="shared" si="8"/>
        <v>314964.21528</v>
      </c>
      <c r="M36" s="26">
        <f t="shared" si="9"/>
        <v>308365.2</v>
      </c>
      <c r="N36" s="26">
        <f t="shared" si="10"/>
        <v>6599.0152800000005</v>
      </c>
      <c r="O36" s="26">
        <f>SUM(O17:O35)</f>
        <v>0</v>
      </c>
    </row>
    <row r="37" spans="1:15" ht="15" customHeight="1">
      <c r="A37" s="23">
        <v>69</v>
      </c>
      <c r="B37" s="23">
        <v>533</v>
      </c>
      <c r="C37" s="23">
        <v>18</v>
      </c>
      <c r="D37" s="24">
        <v>2025</v>
      </c>
      <c r="E37" s="23" t="s">
        <v>55</v>
      </c>
      <c r="F37" s="23" t="s">
        <v>68</v>
      </c>
      <c r="G37" s="25">
        <v>1</v>
      </c>
      <c r="H37" s="17" t="s">
        <v>89</v>
      </c>
      <c r="I37" s="18">
        <v>106</v>
      </c>
      <c r="J37" s="18" t="s">
        <v>79</v>
      </c>
      <c r="K37" s="18">
        <v>3100</v>
      </c>
      <c r="L37" s="26">
        <f t="shared" si="8"/>
        <v>335632.04</v>
      </c>
      <c r="M37" s="26">
        <f t="shared" si="9"/>
        <v>328600</v>
      </c>
      <c r="N37" s="26">
        <f t="shared" si="10"/>
        <v>7032.0400000000009</v>
      </c>
      <c r="O37" s="26">
        <f>SUM(O19:O36)</f>
        <v>0</v>
      </c>
    </row>
    <row r="38" spans="1:15" ht="15" customHeight="1">
      <c r="A38" s="23">
        <v>36</v>
      </c>
      <c r="B38" s="23">
        <v>238</v>
      </c>
      <c r="C38" s="23">
        <v>19</v>
      </c>
      <c r="D38" s="24">
        <v>2025</v>
      </c>
      <c r="E38" s="23" t="s">
        <v>55</v>
      </c>
      <c r="F38" s="23" t="s">
        <v>71</v>
      </c>
      <c r="G38" s="25">
        <v>1</v>
      </c>
      <c r="H38" s="17" t="s">
        <v>89</v>
      </c>
      <c r="I38" s="18">
        <v>185.6</v>
      </c>
      <c r="J38" s="18" t="s">
        <v>79</v>
      </c>
      <c r="K38" s="18">
        <v>3100</v>
      </c>
      <c r="L38" s="26">
        <f t="shared" si="8"/>
        <v>587672.70400000003</v>
      </c>
      <c r="M38" s="26">
        <f t="shared" si="9"/>
        <v>575360</v>
      </c>
      <c r="N38" s="26">
        <f t="shared" si="10"/>
        <v>12312.704000000002</v>
      </c>
      <c r="O38" s="26">
        <f>SUM(O20:O37)</f>
        <v>0</v>
      </c>
    </row>
    <row r="39" spans="1:15" ht="15" customHeight="1">
      <c r="A39" s="23">
        <v>38</v>
      </c>
      <c r="B39" s="23">
        <v>256</v>
      </c>
      <c r="C39" s="23">
        <v>20</v>
      </c>
      <c r="D39" s="24">
        <v>2025</v>
      </c>
      <c r="E39" s="23" t="s">
        <v>55</v>
      </c>
      <c r="F39" s="23" t="s">
        <v>78</v>
      </c>
      <c r="G39" s="25">
        <v>1</v>
      </c>
      <c r="H39" s="17" t="s">
        <v>89</v>
      </c>
      <c r="I39" s="18">
        <v>166.4</v>
      </c>
      <c r="J39" s="18" t="s">
        <v>79</v>
      </c>
      <c r="K39" s="18">
        <v>3100</v>
      </c>
      <c r="L39" s="26">
        <f t="shared" si="8"/>
        <v>526878.97600000002</v>
      </c>
      <c r="M39" s="26">
        <f t="shared" si="9"/>
        <v>515840</v>
      </c>
      <c r="N39" s="26">
        <f t="shared" si="10"/>
        <v>11038.976000000001</v>
      </c>
      <c r="O39" s="26">
        <f>SUM(O21:O38)</f>
        <v>0</v>
      </c>
    </row>
    <row r="40" spans="1:15" ht="15" customHeight="1">
      <c r="A40" s="23">
        <v>39</v>
      </c>
      <c r="B40" s="23">
        <v>268</v>
      </c>
      <c r="C40" s="23">
        <v>21</v>
      </c>
      <c r="D40" s="24">
        <v>2025</v>
      </c>
      <c r="E40" s="23" t="s">
        <v>55</v>
      </c>
      <c r="F40" s="23" t="s">
        <v>62</v>
      </c>
      <c r="G40" s="25">
        <v>1</v>
      </c>
      <c r="H40" s="17" t="s">
        <v>65</v>
      </c>
      <c r="I40" s="18">
        <v>222.6</v>
      </c>
      <c r="J40" s="18" t="s">
        <v>35</v>
      </c>
      <c r="K40" s="18">
        <v>5955</v>
      </c>
      <c r="L40" s="26">
        <f t="shared" si="8"/>
        <v>1353950.4761999999</v>
      </c>
      <c r="M40" s="26">
        <f t="shared" si="9"/>
        <v>1325583</v>
      </c>
      <c r="N40" s="26">
        <f t="shared" si="10"/>
        <v>28367.476200000005</v>
      </c>
      <c r="O40" s="26">
        <f>SUM(O24:O39)</f>
        <v>0</v>
      </c>
    </row>
    <row r="41" spans="1:15">
      <c r="A41" s="23"/>
      <c r="B41" s="23"/>
      <c r="C41" s="23"/>
      <c r="D41" s="23" t="s">
        <v>58</v>
      </c>
      <c r="E41" s="23"/>
      <c r="F41" s="23"/>
      <c r="G41" s="23"/>
      <c r="H41" s="23"/>
      <c r="I41" s="26"/>
      <c r="J41" s="26"/>
      <c r="K41" s="23"/>
      <c r="L41" s="91">
        <f>SUM(L31:L40)</f>
        <v>6552062.6246799994</v>
      </c>
      <c r="M41" s="91">
        <f t="shared" ref="M41:N41" si="11">SUM(M31:M40)</f>
        <v>6414786.2000000002</v>
      </c>
      <c r="N41" s="91">
        <f t="shared" si="11"/>
        <v>137276.42468000003</v>
      </c>
      <c r="O41" s="26">
        <v>0</v>
      </c>
    </row>
    <row r="42" spans="1:15">
      <c r="A42" s="23"/>
      <c r="B42" s="23"/>
      <c r="C42" s="23"/>
      <c r="D42" s="23"/>
      <c r="E42" s="23" t="s">
        <v>81</v>
      </c>
      <c r="F42" s="25"/>
      <c r="G42" s="23"/>
      <c r="H42" s="23"/>
      <c r="I42" s="26"/>
      <c r="J42" s="26"/>
      <c r="K42" s="23"/>
      <c r="L42" s="91">
        <f>SUM(L8+L30+L41)</f>
        <v>25841793.423839994</v>
      </c>
      <c r="M42" s="91">
        <f>SUM(M8+M30+M41)</f>
        <v>25300365.600000001</v>
      </c>
      <c r="N42" s="91">
        <f>SUM(N8+N30+N41)</f>
        <v>541427.82384000008</v>
      </c>
      <c r="O42" s="26">
        <f>SUM(O8+O30+O41)</f>
        <v>0</v>
      </c>
    </row>
    <row r="45" spans="1:15" s="28" customFormat="1" ht="18"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29"/>
      <c r="N45" s="29"/>
      <c r="O45" s="30"/>
    </row>
    <row r="46" spans="1:15" s="28" customFormat="1" ht="39.75" customHeight="1">
      <c r="C46" s="57"/>
      <c r="D46" s="57"/>
      <c r="E46" s="57"/>
      <c r="F46" s="57"/>
      <c r="G46" s="57"/>
      <c r="H46" s="57"/>
      <c r="I46" s="57"/>
      <c r="J46" s="57"/>
      <c r="M46" s="30"/>
      <c r="N46" s="30"/>
      <c r="O46" s="30"/>
    </row>
  </sheetData>
  <autoFilter ref="A5:O42"/>
  <mergeCells count="3">
    <mergeCell ref="A3:O3"/>
    <mergeCell ref="C45:L45"/>
    <mergeCell ref="C46:J46"/>
  </mergeCells>
  <pageMargins left="0.59055118110236227" right="0.51181102362204722" top="0.74803149606299213" bottom="0.74803149606299213" header="0.31496062992125984" footer="0.31496062992125984"/>
  <pageSetup paperSize="9"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abSelected="1" topLeftCell="C1" workbookViewId="0">
      <selection activeCell="N15" sqref="N15"/>
    </sheetView>
  </sheetViews>
  <sheetFormatPr defaultRowHeight="13.8"/>
  <cols>
    <col min="1" max="2" width="9.109375" style="3" customWidth="1"/>
    <col min="3" max="3" width="60.44140625" style="3" customWidth="1"/>
    <col min="4" max="4" width="16.44140625" style="3" customWidth="1"/>
    <col min="5" max="5" width="11" style="3" customWidth="1"/>
    <col min="6" max="6" width="11.33203125" style="3" customWidth="1"/>
    <col min="7" max="7" width="11" style="3" customWidth="1"/>
    <col min="8" max="8" width="11.33203125" style="3" customWidth="1"/>
    <col min="9" max="9" width="12.6640625" style="3" customWidth="1"/>
    <col min="10" max="10" width="11" style="3" customWidth="1"/>
    <col min="11" max="11" width="10.88671875" style="3" customWidth="1"/>
    <col min="12" max="12" width="11" style="3" customWidth="1"/>
    <col min="13" max="13" width="19.33203125" style="3" customWidth="1"/>
    <col min="14" max="14" width="18.5546875" style="3" customWidth="1"/>
  </cols>
  <sheetData>
    <row r="1" spans="1:14">
      <c r="A1" s="4"/>
      <c r="B1" s="5"/>
      <c r="C1" s="6"/>
      <c r="D1" s="7"/>
      <c r="E1" s="8"/>
      <c r="F1" s="8"/>
      <c r="G1" s="8"/>
      <c r="H1" s="8"/>
      <c r="I1" s="1"/>
      <c r="J1" s="6"/>
      <c r="K1" s="6"/>
      <c r="L1" s="6"/>
      <c r="M1" s="6"/>
      <c r="N1" s="2"/>
    </row>
    <row r="2" spans="1:14">
      <c r="A2" s="4"/>
      <c r="B2" s="5"/>
      <c r="C2" s="6"/>
      <c r="D2" s="7"/>
      <c r="E2" s="8"/>
      <c r="F2" s="8"/>
      <c r="G2" s="8"/>
      <c r="H2" s="8"/>
      <c r="I2" s="1"/>
      <c r="J2" s="6"/>
      <c r="K2" s="6"/>
      <c r="L2" s="6"/>
      <c r="M2" s="6"/>
      <c r="N2" s="2"/>
    </row>
    <row r="3" spans="1:14">
      <c r="A3" s="4"/>
      <c r="B3" s="5"/>
      <c r="C3" s="6"/>
      <c r="D3" s="7"/>
      <c r="E3" s="8"/>
      <c r="F3" s="8"/>
      <c r="G3" s="8"/>
      <c r="H3" s="8"/>
      <c r="I3" s="1"/>
      <c r="J3" s="6"/>
      <c r="K3" s="6"/>
      <c r="L3" s="6"/>
      <c r="M3" s="6"/>
      <c r="N3" s="2"/>
    </row>
    <row r="4" spans="1:14">
      <c r="A4" s="4"/>
      <c r="B4" s="5"/>
      <c r="C4" s="6"/>
      <c r="D4" s="7"/>
      <c r="E4" s="8"/>
      <c r="F4" s="8"/>
      <c r="G4" s="8"/>
      <c r="H4" s="8"/>
      <c r="I4" s="1"/>
      <c r="J4" s="6"/>
      <c r="K4" s="6"/>
      <c r="L4" s="6"/>
      <c r="M4" s="6"/>
      <c r="N4" s="2"/>
    </row>
    <row r="5" spans="1:14">
      <c r="A5" s="4"/>
      <c r="B5" s="5"/>
      <c r="C5" s="6"/>
      <c r="D5" s="7"/>
      <c r="E5" s="8"/>
      <c r="F5" s="8"/>
      <c r="G5" s="8"/>
      <c r="H5" s="8"/>
      <c r="I5" s="1"/>
      <c r="J5" s="6"/>
      <c r="K5" s="6"/>
      <c r="L5" s="6"/>
      <c r="M5" s="6"/>
      <c r="N5" s="2"/>
    </row>
    <row r="6" spans="1:14">
      <c r="A6" s="4"/>
      <c r="B6" s="5"/>
      <c r="C6" s="6"/>
      <c r="D6" s="7"/>
      <c r="E6" s="8"/>
      <c r="F6" s="8"/>
      <c r="G6" s="8"/>
      <c r="H6" s="8"/>
      <c r="I6" s="1"/>
      <c r="J6" s="6"/>
      <c r="K6" s="6"/>
      <c r="L6" s="6"/>
      <c r="M6" s="6"/>
      <c r="N6" s="2"/>
    </row>
    <row r="7" spans="1:14">
      <c r="A7" s="4"/>
      <c r="B7" s="5"/>
      <c r="C7" s="6"/>
      <c r="D7" s="7"/>
      <c r="E7" s="8"/>
      <c r="F7" s="8"/>
      <c r="G7" s="8"/>
      <c r="H7" s="8"/>
      <c r="I7" s="5"/>
      <c r="J7" s="6"/>
      <c r="K7" s="6"/>
      <c r="L7" s="6"/>
      <c r="M7" s="6"/>
      <c r="N7" s="6"/>
    </row>
    <row r="8" spans="1:14">
      <c r="A8" s="4"/>
      <c r="B8" s="5"/>
      <c r="C8" s="6"/>
      <c r="D8" s="7"/>
      <c r="E8" s="8"/>
      <c r="F8" s="8"/>
      <c r="G8" s="8"/>
      <c r="H8" s="8"/>
      <c r="I8" s="5"/>
      <c r="J8" s="6"/>
      <c r="K8" s="6"/>
      <c r="L8" s="6"/>
      <c r="M8" s="6"/>
      <c r="N8" s="6"/>
    </row>
    <row r="9" spans="1:14">
      <c r="A9" s="4"/>
      <c r="B9" s="5"/>
      <c r="C9" s="6"/>
      <c r="D9" s="7"/>
      <c r="E9" s="8"/>
      <c r="F9" s="8"/>
      <c r="G9" s="8"/>
      <c r="H9" s="8"/>
      <c r="I9" s="5"/>
      <c r="J9" s="6"/>
      <c r="K9" s="6"/>
      <c r="L9" s="6"/>
      <c r="M9" s="6"/>
      <c r="N9" s="6"/>
    </row>
    <row r="10" spans="1:14">
      <c r="A10" s="101" t="s">
        <v>24</v>
      </c>
      <c r="B10" s="101"/>
      <c r="C10" s="101"/>
      <c r="D10" s="101"/>
      <c r="E10" s="102"/>
      <c r="F10" s="102"/>
      <c r="G10" s="102"/>
      <c r="H10" s="102"/>
      <c r="I10" s="102"/>
      <c r="J10" s="101"/>
      <c r="K10" s="101"/>
      <c r="L10" s="101"/>
      <c r="M10" s="101"/>
      <c r="N10" s="101"/>
    </row>
    <row r="11" spans="1:14">
      <c r="A11" s="103" t="s">
        <v>25</v>
      </c>
      <c r="B11" s="103"/>
      <c r="C11" s="103"/>
      <c r="D11" s="103"/>
      <c r="E11" s="104"/>
      <c r="F11" s="104"/>
      <c r="G11" s="104"/>
      <c r="H11" s="104"/>
      <c r="I11" s="104"/>
      <c r="J11" s="103"/>
      <c r="K11" s="103"/>
      <c r="L11" s="103"/>
      <c r="M11" s="103"/>
      <c r="N11" s="103"/>
    </row>
    <row r="12" spans="1:14" ht="15" customHeight="1">
      <c r="A12" s="105" t="s">
        <v>26</v>
      </c>
      <c r="B12" s="105" t="s">
        <v>27</v>
      </c>
      <c r="C12" s="106" t="s">
        <v>6</v>
      </c>
      <c r="D12" s="107" t="s">
        <v>28</v>
      </c>
      <c r="E12" s="108" t="s">
        <v>29</v>
      </c>
      <c r="F12" s="108"/>
      <c r="G12" s="108"/>
      <c r="H12" s="108"/>
      <c r="I12" s="108"/>
      <c r="J12" s="109" t="s">
        <v>30</v>
      </c>
      <c r="K12" s="109"/>
      <c r="L12" s="109"/>
      <c r="M12" s="109"/>
      <c r="N12" s="109"/>
    </row>
    <row r="13" spans="1:14">
      <c r="A13" s="105"/>
      <c r="B13" s="105"/>
      <c r="C13" s="106"/>
      <c r="D13" s="110"/>
      <c r="E13" s="111"/>
      <c r="F13" s="111"/>
      <c r="G13" s="111"/>
      <c r="H13" s="111"/>
      <c r="I13" s="111"/>
      <c r="J13" s="112"/>
      <c r="K13" s="112"/>
      <c r="L13" s="112"/>
      <c r="M13" s="112"/>
      <c r="N13" s="112"/>
    </row>
    <row r="14" spans="1:14">
      <c r="A14" s="105"/>
      <c r="B14" s="105"/>
      <c r="C14" s="106"/>
      <c r="D14" s="110"/>
      <c r="E14" s="113" t="s">
        <v>31</v>
      </c>
      <c r="F14" s="113" t="s">
        <v>32</v>
      </c>
      <c r="G14" s="113" t="s">
        <v>33</v>
      </c>
      <c r="H14" s="113" t="s">
        <v>34</v>
      </c>
      <c r="I14" s="113" t="s">
        <v>22</v>
      </c>
      <c r="J14" s="114" t="s">
        <v>31</v>
      </c>
      <c r="K14" s="114" t="s">
        <v>32</v>
      </c>
      <c r="L14" s="114" t="s">
        <v>33</v>
      </c>
      <c r="M14" s="114" t="s">
        <v>34</v>
      </c>
      <c r="N14" s="114" t="s">
        <v>22</v>
      </c>
    </row>
    <row r="15" spans="1:14">
      <c r="A15" s="115"/>
      <c r="B15" s="115"/>
      <c r="C15" s="116"/>
      <c r="D15" s="117" t="s">
        <v>35</v>
      </c>
      <c r="E15" s="113" t="s">
        <v>36</v>
      </c>
      <c r="F15" s="113" t="s">
        <v>36</v>
      </c>
      <c r="G15" s="113" t="s">
        <v>36</v>
      </c>
      <c r="H15" s="113" t="s">
        <v>36</v>
      </c>
      <c r="I15" s="113" t="s">
        <v>36</v>
      </c>
      <c r="J15" s="114" t="s">
        <v>95</v>
      </c>
      <c r="K15" s="114" t="s">
        <v>95</v>
      </c>
      <c r="L15" s="114" t="s">
        <v>95</v>
      </c>
      <c r="M15" s="114" t="s">
        <v>95</v>
      </c>
      <c r="N15" s="114" t="s">
        <v>95</v>
      </c>
    </row>
    <row r="16" spans="1:14">
      <c r="A16" s="118">
        <v>1</v>
      </c>
      <c r="B16" s="119">
        <v>2023</v>
      </c>
      <c r="C16" s="120" t="s">
        <v>55</v>
      </c>
      <c r="D16" s="121">
        <f>'Таблица 1'!L17</f>
        <v>1163.8</v>
      </c>
      <c r="E16" s="122">
        <v>0</v>
      </c>
      <c r="F16" s="122">
        <v>0</v>
      </c>
      <c r="G16" s="122">
        <v>0</v>
      </c>
      <c r="H16" s="122">
        <v>2</v>
      </c>
      <c r="I16" s="123">
        <f>SUM(E16:H16)</f>
        <v>2</v>
      </c>
      <c r="J16" s="124">
        <v>0</v>
      </c>
      <c r="K16" s="124">
        <v>0</v>
      </c>
      <c r="L16" s="124">
        <v>0</v>
      </c>
      <c r="M16" s="124">
        <f>'Таблица 1'!R17</f>
        <v>4031341.1891999999</v>
      </c>
      <c r="N16" s="124">
        <f>SUM(J16:M16)</f>
        <v>4031341.1891999999</v>
      </c>
    </row>
    <row r="17" spans="1:14">
      <c r="A17" s="118">
        <v>2</v>
      </c>
      <c r="B17" s="119">
        <v>2024</v>
      </c>
      <c r="C17" s="120" t="s">
        <v>55</v>
      </c>
      <c r="D17" s="121">
        <f>'Таблица 1'!L30</f>
        <v>7793.2600000000011</v>
      </c>
      <c r="E17" s="122">
        <v>0</v>
      </c>
      <c r="F17" s="122">
        <v>0</v>
      </c>
      <c r="G17" s="122">
        <v>0</v>
      </c>
      <c r="H17" s="122">
        <v>11</v>
      </c>
      <c r="I17" s="123">
        <f t="shared" ref="I17:I18" si="0">SUM(E17:H17)</f>
        <v>11</v>
      </c>
      <c r="J17" s="124">
        <v>0</v>
      </c>
      <c r="K17" s="124">
        <v>0</v>
      </c>
      <c r="L17" s="124">
        <v>0</v>
      </c>
      <c r="M17" s="124">
        <f>'Таблица 1'!R30</f>
        <v>15258389.609959997</v>
      </c>
      <c r="N17" s="124">
        <f t="shared" ref="N17:N18" si="1">SUM(J17:M17)</f>
        <v>15258389.609959997</v>
      </c>
    </row>
    <row r="18" spans="1:14">
      <c r="A18" s="118">
        <v>3</v>
      </c>
      <c r="B18" s="119">
        <v>2025</v>
      </c>
      <c r="C18" s="120" t="s">
        <v>55</v>
      </c>
      <c r="D18" s="121">
        <f>'Таблица 1'!L38</f>
        <v>3959.56</v>
      </c>
      <c r="E18" s="122">
        <v>0</v>
      </c>
      <c r="F18" s="122">
        <v>0</v>
      </c>
      <c r="G18" s="122">
        <v>0</v>
      </c>
      <c r="H18" s="122">
        <v>7</v>
      </c>
      <c r="I18" s="123">
        <f t="shared" si="0"/>
        <v>7</v>
      </c>
      <c r="J18" s="124">
        <v>0</v>
      </c>
      <c r="K18" s="124">
        <v>0</v>
      </c>
      <c r="L18" s="124">
        <v>0</v>
      </c>
      <c r="M18" s="124">
        <f>'Таблица 1'!R38</f>
        <v>6552062.6246799994</v>
      </c>
      <c r="N18" s="124">
        <f t="shared" si="1"/>
        <v>6552062.6246799994</v>
      </c>
    </row>
    <row r="19" spans="1:14">
      <c r="A19" s="14"/>
      <c r="B19" s="14"/>
      <c r="C19" s="14" t="s">
        <v>81</v>
      </c>
      <c r="D19" s="15">
        <f>SUM(D16:D18)</f>
        <v>12916.62</v>
      </c>
      <c r="E19" s="15">
        <f t="shared" ref="E19:N19" si="2">SUM(E16:E18)</f>
        <v>0</v>
      </c>
      <c r="F19" s="15">
        <f t="shared" si="2"/>
        <v>0</v>
      </c>
      <c r="G19" s="15">
        <f t="shared" si="2"/>
        <v>0</v>
      </c>
      <c r="H19" s="15">
        <f t="shared" si="2"/>
        <v>20</v>
      </c>
      <c r="I19" s="15">
        <f t="shared" si="2"/>
        <v>20</v>
      </c>
      <c r="J19" s="15">
        <f t="shared" si="2"/>
        <v>0</v>
      </c>
      <c r="K19" s="15">
        <f t="shared" si="2"/>
        <v>0</v>
      </c>
      <c r="L19" s="15">
        <f t="shared" si="2"/>
        <v>0</v>
      </c>
      <c r="M19" s="15">
        <f t="shared" si="2"/>
        <v>25841793.423839994</v>
      </c>
      <c r="N19" s="15">
        <f t="shared" si="2"/>
        <v>25841793.423839994</v>
      </c>
    </row>
  </sheetData>
  <mergeCells count="8"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E16" sqref="E16"/>
    </sheetView>
  </sheetViews>
  <sheetFormatPr defaultRowHeight="13.8"/>
  <cols>
    <col min="2" max="2" width="19.109375" bestFit="1" customWidth="1"/>
    <col min="3" max="3" width="26" bestFit="1" customWidth="1"/>
    <col min="4" max="4" width="36.109375" bestFit="1" customWidth="1"/>
    <col min="5" max="5" width="40.5546875" bestFit="1" customWidth="1"/>
  </cols>
  <sheetData>
    <row r="1" spans="1:5">
      <c r="B1" s="9" t="s">
        <v>87</v>
      </c>
      <c r="C1" s="9" t="s">
        <v>2</v>
      </c>
      <c r="D1" s="9" t="s">
        <v>0</v>
      </c>
      <c r="E1" t="s">
        <v>88</v>
      </c>
    </row>
    <row r="2" spans="1:5">
      <c r="A2" t="str">
        <f>B2&amp;C2</f>
        <v>(пусто)Итого 2023 год</v>
      </c>
      <c r="B2" t="s">
        <v>40</v>
      </c>
      <c r="C2" t="s">
        <v>56</v>
      </c>
      <c r="D2" t="s">
        <v>40</v>
      </c>
      <c r="E2" s="16">
        <v>4031341.1891999999</v>
      </c>
    </row>
    <row r="3" spans="1:5">
      <c r="A3" t="str">
        <f t="shared" ref="A3:A26" si="0">B3&amp;C3</f>
        <v>(пусто)Итого 2024 год</v>
      </c>
      <c r="B3" t="s">
        <v>40</v>
      </c>
      <c r="C3" t="s">
        <v>57</v>
      </c>
      <c r="D3" t="s">
        <v>40</v>
      </c>
      <c r="E3" s="16">
        <v>15258389.609959997</v>
      </c>
    </row>
    <row r="4" spans="1:5">
      <c r="A4" t="str">
        <f t="shared" si="0"/>
        <v>(пусто)Итого 2025 год</v>
      </c>
      <c r="B4" t="s">
        <v>40</v>
      </c>
      <c r="C4" t="s">
        <v>58</v>
      </c>
      <c r="D4" t="s">
        <v>40</v>
      </c>
      <c r="E4" s="16">
        <v>6552062.6246799994</v>
      </c>
    </row>
    <row r="5" spans="1:5">
      <c r="A5" t="str">
        <f t="shared" si="0"/>
        <v>(пусто)(пусто)</v>
      </c>
      <c r="B5" t="s">
        <v>40</v>
      </c>
      <c r="C5" t="s">
        <v>40</v>
      </c>
      <c r="D5" t="s">
        <v>40</v>
      </c>
      <c r="E5" s="16">
        <v>25841793.423839994</v>
      </c>
    </row>
    <row r="6" spans="1:5">
      <c r="A6" t="str">
        <f t="shared" si="0"/>
        <v>152023</v>
      </c>
      <c r="B6">
        <v>15</v>
      </c>
      <c r="C6">
        <v>2023</v>
      </c>
      <c r="D6" t="s">
        <v>59</v>
      </c>
      <c r="E6" s="16">
        <v>3271462.4879999999</v>
      </c>
    </row>
    <row r="7" spans="1:5">
      <c r="A7" t="str">
        <f t="shared" si="0"/>
        <v>152024</v>
      </c>
      <c r="B7">
        <v>15</v>
      </c>
      <c r="C7">
        <v>2024</v>
      </c>
      <c r="D7" t="s">
        <v>59</v>
      </c>
      <c r="E7" s="16">
        <v>1000485.8136</v>
      </c>
    </row>
    <row r="8" spans="1:5">
      <c r="A8" t="str">
        <f t="shared" si="0"/>
        <v>152025</v>
      </c>
      <c r="B8">
        <v>15</v>
      </c>
      <c r="C8">
        <v>2025</v>
      </c>
      <c r="D8" t="s">
        <v>59</v>
      </c>
      <c r="E8" s="16">
        <v>2211847.8284</v>
      </c>
    </row>
    <row r="9" spans="1:5">
      <c r="A9" t="str">
        <f t="shared" si="0"/>
        <v>392024</v>
      </c>
      <c r="B9">
        <v>39</v>
      </c>
      <c r="C9">
        <v>2024</v>
      </c>
      <c r="D9" t="s">
        <v>62</v>
      </c>
      <c r="E9" s="16">
        <v>1396040.3273999998</v>
      </c>
    </row>
    <row r="10" spans="1:5">
      <c r="A10" t="str">
        <f t="shared" si="0"/>
        <v>392025</v>
      </c>
      <c r="B10">
        <v>39</v>
      </c>
      <c r="C10">
        <v>2025</v>
      </c>
      <c r="D10" t="s">
        <v>62</v>
      </c>
      <c r="E10" s="16">
        <v>1353950.4761999999</v>
      </c>
    </row>
    <row r="11" spans="1:5">
      <c r="A11" t="str">
        <f t="shared" si="0"/>
        <v>712023</v>
      </c>
      <c r="B11">
        <v>71</v>
      </c>
      <c r="C11">
        <v>2023</v>
      </c>
      <c r="D11" t="s">
        <v>63</v>
      </c>
      <c r="E11" s="16">
        <v>759878.70120000001</v>
      </c>
    </row>
    <row r="12" spans="1:5">
      <c r="A12" t="str">
        <f t="shared" si="0"/>
        <v>712024</v>
      </c>
      <c r="B12">
        <v>71</v>
      </c>
      <c r="C12">
        <v>2024</v>
      </c>
      <c r="D12" t="s">
        <v>63</v>
      </c>
      <c r="E12" s="16">
        <v>2067198.1817999999</v>
      </c>
    </row>
    <row r="13" spans="1:5">
      <c r="A13" t="str">
        <f t="shared" si="0"/>
        <v>692024</v>
      </c>
      <c r="B13">
        <v>69</v>
      </c>
      <c r="C13">
        <v>2024</v>
      </c>
      <c r="D13" t="s">
        <v>68</v>
      </c>
      <c r="E13" s="16">
        <v>756548.01793999993</v>
      </c>
    </row>
    <row r="14" spans="1:5">
      <c r="A14" t="str">
        <f t="shared" si="0"/>
        <v>692025</v>
      </c>
      <c r="B14">
        <v>69</v>
      </c>
      <c r="C14">
        <v>2025</v>
      </c>
      <c r="D14" t="s">
        <v>68</v>
      </c>
      <c r="E14" s="16">
        <v>335632.04</v>
      </c>
    </row>
    <row r="15" spans="1:5">
      <c r="A15" t="str">
        <f t="shared" si="0"/>
        <v>162024</v>
      </c>
      <c r="B15">
        <v>16</v>
      </c>
      <c r="C15">
        <v>2024</v>
      </c>
      <c r="D15" t="s">
        <v>60</v>
      </c>
      <c r="E15" s="16">
        <v>198479.26512</v>
      </c>
    </row>
    <row r="16" spans="1:5">
      <c r="A16" t="str">
        <f t="shared" si="0"/>
        <v>162025</v>
      </c>
      <c r="B16">
        <v>16</v>
      </c>
      <c r="C16">
        <v>2025</v>
      </c>
      <c r="D16" t="s">
        <v>60</v>
      </c>
      <c r="E16" s="16">
        <v>866169.67079999996</v>
      </c>
    </row>
    <row r="17" spans="1:5">
      <c r="A17" t="str">
        <f t="shared" si="0"/>
        <v>292024</v>
      </c>
      <c r="B17">
        <v>29</v>
      </c>
      <c r="C17">
        <v>2024</v>
      </c>
      <c r="D17" t="s">
        <v>69</v>
      </c>
      <c r="E17" s="16">
        <v>517696.59</v>
      </c>
    </row>
    <row r="18" spans="1:5">
      <c r="A18" t="str">
        <f t="shared" si="0"/>
        <v>352024</v>
      </c>
      <c r="B18">
        <v>35</v>
      </c>
      <c r="C18">
        <v>2024</v>
      </c>
      <c r="D18" t="s">
        <v>70</v>
      </c>
      <c r="E18" s="16">
        <v>273633.36641999998</v>
      </c>
    </row>
    <row r="19" spans="1:5">
      <c r="A19" t="str">
        <f t="shared" si="0"/>
        <v>362024</v>
      </c>
      <c r="B19">
        <v>36</v>
      </c>
      <c r="C19">
        <v>2024</v>
      </c>
      <c r="D19" t="s">
        <v>71</v>
      </c>
      <c r="E19" s="16">
        <v>3609472.2450600001</v>
      </c>
    </row>
    <row r="20" spans="1:5">
      <c r="A20" t="str">
        <f t="shared" si="0"/>
        <v>362025</v>
      </c>
      <c r="B20">
        <v>36</v>
      </c>
      <c r="C20">
        <v>2025</v>
      </c>
      <c r="D20" t="s">
        <v>71</v>
      </c>
      <c r="E20" s="16">
        <v>587672.70400000003</v>
      </c>
    </row>
    <row r="21" spans="1:5">
      <c r="A21" t="str">
        <f t="shared" si="0"/>
        <v>412024</v>
      </c>
      <c r="B21">
        <v>41</v>
      </c>
      <c r="C21">
        <v>2024</v>
      </c>
      <c r="D21" t="s">
        <v>72</v>
      </c>
      <c r="E21" s="16">
        <v>521496.19799999992</v>
      </c>
    </row>
    <row r="22" spans="1:5">
      <c r="A22" t="str">
        <f t="shared" si="0"/>
        <v>632024</v>
      </c>
      <c r="B22">
        <v>63</v>
      </c>
      <c r="C22">
        <v>2024</v>
      </c>
      <c r="D22" t="s">
        <v>74</v>
      </c>
      <c r="E22" s="16">
        <v>1661721.7884</v>
      </c>
    </row>
    <row r="23" spans="1:5">
      <c r="A23" t="str">
        <f t="shared" si="0"/>
        <v>662024</v>
      </c>
      <c r="B23">
        <v>66</v>
      </c>
      <c r="C23">
        <v>2024</v>
      </c>
      <c r="D23" t="s">
        <v>75</v>
      </c>
      <c r="E23" s="16">
        <v>1913155.6386599997</v>
      </c>
    </row>
    <row r="24" spans="1:5">
      <c r="A24" t="str">
        <f t="shared" si="0"/>
        <v>182025</v>
      </c>
      <c r="B24">
        <v>18</v>
      </c>
      <c r="C24">
        <v>2025</v>
      </c>
      <c r="D24" t="s">
        <v>76</v>
      </c>
      <c r="E24" s="16">
        <v>669910.92928000004</v>
      </c>
    </row>
    <row r="25" spans="1:5">
      <c r="A25" t="str">
        <f t="shared" si="0"/>
        <v>382025</v>
      </c>
      <c r="B25">
        <v>38</v>
      </c>
      <c r="C25">
        <v>2025</v>
      </c>
      <c r="D25" t="s">
        <v>78</v>
      </c>
      <c r="E25" s="16">
        <v>526878.97600000002</v>
      </c>
    </row>
    <row r="26" spans="1:5">
      <c r="A26" t="str">
        <f t="shared" si="0"/>
        <v>542024</v>
      </c>
      <c r="B26">
        <v>54</v>
      </c>
      <c r="C26">
        <v>2024</v>
      </c>
      <c r="D26" t="s">
        <v>92</v>
      </c>
      <c r="E26" s="16">
        <v>1342462.17756</v>
      </c>
    </row>
    <row r="27" spans="1:5">
      <c r="B27" t="s">
        <v>38</v>
      </c>
      <c r="E27" s="16">
        <v>77525380.271519974</v>
      </c>
    </row>
  </sheetData>
  <sheetProtection algorithmName="SHA-512" hashValue="uereubbS78QYEVcqGXri3E72zsuw75tL21wvD4oVDNqw7CUDza+P2A7/cPjbrASUGKexTWQYh3/yL8nRYAIykQ==" saltValue="MendJgbWhWjHpV4N6fmNf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KOROSTYLEVA__E</cp:lastModifiedBy>
  <cp:lastPrinted>2023-02-15T08:31:15Z</cp:lastPrinted>
  <dcterms:created xsi:type="dcterms:W3CDTF">2020-01-09T14:46:30Z</dcterms:created>
  <dcterms:modified xsi:type="dcterms:W3CDTF">2023-02-15T08:32:02Z</dcterms:modified>
</cp:coreProperties>
</file>